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activeTab="6"/>
  </bookViews>
  <sheets>
    <sheet name="GIA7" sheetId="19" r:id="rId1"/>
    <sheet name="GIA6" sheetId="1" r:id="rId2"/>
    <sheet name="GIA5" sheetId="2" r:id="rId3"/>
    <sheet name="GIA 4 " sheetId="4" r:id="rId4"/>
    <sheet name="EC31" sheetId="5" r:id="rId5"/>
    <sheet name="GIA 3" sheetId="6" r:id="rId6"/>
    <sheet name="Cheque issue register-25-26" sheetId="7" r:id="rId7"/>
    <sheet name="Sheet2 (2)" sheetId="8" r:id="rId8"/>
    <sheet name="EC" sheetId="9" r:id="rId9"/>
    <sheet name="GIA 2" sheetId="10" r:id="rId10"/>
    <sheet name="Sheet2" sheetId="11" r:id="rId11"/>
    <sheet name="Salary 2025-26" sheetId="12" r:id="rId12"/>
    <sheet name="Programmes 2025-26" sheetId="13" r:id="rId13"/>
    <sheet name="Other Expenses 2025-26" sheetId="14" r:id="rId14"/>
    <sheet name="Sheet8" sheetId="15" r:id="rId15"/>
    <sheet name="Sheet1" sheetId="16" r:id="rId16"/>
    <sheet name="Sheet16" sheetId="17" r:id="rId17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84" i="7"/>
  <c r="C47" i="19"/>
  <c r="B46"/>
  <c r="E20"/>
  <c r="F12"/>
  <c r="F19"/>
  <c r="C50" l="1"/>
  <c r="E16"/>
  <c r="C14"/>
  <c r="E45" i="1"/>
  <c r="E46" s="1"/>
  <c r="C45"/>
  <c r="C51" i="19" l="1"/>
  <c r="C15" i="10"/>
  <c r="G207" i="7"/>
  <c r="M33" i="12"/>
  <c r="F119"/>
  <c r="F120" s="1"/>
  <c r="N25"/>
  <c r="O25"/>
  <c r="P25"/>
  <c r="Q25"/>
  <c r="R25"/>
  <c r="E98" i="15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D75"/>
  <c r="D66"/>
  <c r="D64"/>
  <c r="D63"/>
  <c r="D62"/>
  <c r="D61"/>
  <c r="D60"/>
  <c r="D59"/>
  <c r="C4" i="14"/>
  <c r="C5" s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L90" i="12"/>
  <c r="E64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8" s="1"/>
  <c r="E99" s="1"/>
  <c r="E100" s="1"/>
  <c r="E101" s="1"/>
  <c r="E102" s="1"/>
  <c r="E103" s="1"/>
  <c r="E104" s="1"/>
  <c r="E105" s="1"/>
  <c r="E106" s="1"/>
  <c r="E107" s="1"/>
  <c r="E108" s="1"/>
  <c r="E109" s="1"/>
  <c r="E110" s="1"/>
  <c r="E111" s="1"/>
  <c r="E112" s="1"/>
  <c r="E113" s="1"/>
  <c r="E114" s="1"/>
  <c r="E115" s="1"/>
  <c r="E116" s="1"/>
  <c r="E117" s="1"/>
  <c r="E118" s="1"/>
  <c r="M58"/>
  <c r="M25"/>
  <c r="L25"/>
  <c r="K25"/>
  <c r="J25"/>
  <c r="B22"/>
  <c r="B23" s="1"/>
  <c r="B24" s="1"/>
  <c r="B25" s="1"/>
  <c r="B26" s="1"/>
  <c r="B27" s="1"/>
  <c r="I13"/>
  <c r="I25" s="1"/>
  <c r="H13"/>
  <c r="H25" s="1"/>
  <c r="G13"/>
  <c r="G25" s="1"/>
  <c r="B9"/>
  <c r="B10" s="1"/>
  <c r="B12" s="1"/>
  <c r="B13" s="1"/>
  <c r="B14" s="1"/>
  <c r="B15" s="1"/>
  <c r="B16" s="1"/>
  <c r="B17" s="1"/>
  <c r="B18" s="1"/>
  <c r="B19" s="1"/>
  <c r="B20" s="1"/>
  <c r="B5"/>
  <c r="B6" s="1"/>
  <c r="B7" s="1"/>
  <c r="E4"/>
  <c r="E5" s="1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F51" i="11"/>
  <c r="F49"/>
  <c r="C49"/>
  <c r="C51" s="1"/>
  <c r="I40"/>
  <c r="H39"/>
  <c r="F39"/>
  <c r="L38"/>
  <c r="J36"/>
  <c r="B35"/>
  <c r="K34"/>
  <c r="K35" s="1"/>
  <c r="D34"/>
  <c r="D33"/>
  <c r="F32"/>
  <c r="D32"/>
  <c r="J31"/>
  <c r="D31"/>
  <c r="D30"/>
  <c r="D29"/>
  <c r="D28"/>
  <c r="E20"/>
  <c r="C20"/>
  <c r="B20"/>
  <c r="D17"/>
  <c r="D20" s="1"/>
  <c r="P12"/>
  <c r="N10"/>
  <c r="N9"/>
  <c r="N8"/>
  <c r="N7"/>
  <c r="N5"/>
  <c r="N11" s="1"/>
  <c r="C47" i="10"/>
  <c r="C29" i="9"/>
  <c r="C28"/>
  <c r="C26"/>
  <c r="C25"/>
  <c r="F24"/>
  <c r="F22"/>
  <c r="C8"/>
  <c r="H48" i="8"/>
  <c r="J47" s="1"/>
  <c r="J49" s="1"/>
  <c r="J51" s="1"/>
  <c r="D34"/>
  <c r="D33"/>
  <c r="D32"/>
  <c r="D31"/>
  <c r="D29"/>
  <c r="D35" s="1"/>
  <c r="D38" s="1"/>
  <c r="D40" s="1"/>
  <c r="D44" s="1"/>
  <c r="D46" s="1"/>
  <c r="E20"/>
  <c r="C20"/>
  <c r="B20"/>
  <c r="F20" s="1"/>
  <c r="F22" s="1"/>
  <c r="D17"/>
  <c r="D20" s="1"/>
  <c r="P12"/>
  <c r="N10"/>
  <c r="N9"/>
  <c r="N8"/>
  <c r="N7"/>
  <c r="N5"/>
  <c r="G252" i="7"/>
  <c r="G245"/>
  <c r="G241"/>
  <c r="M144"/>
  <c r="M145" s="1"/>
  <c r="B60"/>
  <c r="B61" s="1"/>
  <c r="B62" s="1"/>
  <c r="B63" s="1"/>
  <c r="B64" s="1"/>
  <c r="B65" s="1"/>
  <c r="B66" s="1"/>
  <c r="B67" s="1"/>
  <c r="B48"/>
  <c r="B49" s="1"/>
  <c r="B50" s="1"/>
  <c r="B51" s="1"/>
  <c r="B52" s="1"/>
  <c r="B53" s="1"/>
  <c r="B54" s="1"/>
  <c r="B55" s="1"/>
  <c r="B56" s="1"/>
  <c r="B57" s="1"/>
  <c r="B58" s="1"/>
  <c r="G26"/>
  <c r="G23"/>
  <c r="G16"/>
  <c r="G12"/>
  <c r="B8"/>
  <c r="B9" s="1"/>
  <c r="B10" s="1"/>
  <c r="B11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"/>
  <c r="B5" s="1"/>
  <c r="B6" s="1"/>
  <c r="E3"/>
  <c r="E4" s="1"/>
  <c r="E5" s="1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E108" s="1"/>
  <c r="E109" s="1"/>
  <c r="E110" s="1"/>
  <c r="E111" s="1"/>
  <c r="E112" s="1"/>
  <c r="E113" s="1"/>
  <c r="E114" s="1"/>
  <c r="E115" s="1"/>
  <c r="E116" s="1"/>
  <c r="E117" s="1"/>
  <c r="E118" s="1"/>
  <c r="E119" s="1"/>
  <c r="E120" s="1"/>
  <c r="E121" s="1"/>
  <c r="E122" s="1"/>
  <c r="E123" s="1"/>
  <c r="E124" s="1"/>
  <c r="E125" s="1"/>
  <c r="E126" s="1"/>
  <c r="E127" s="1"/>
  <c r="E128" s="1"/>
  <c r="E129" s="1"/>
  <c r="C29" i="6"/>
  <c r="C30" s="1"/>
  <c r="C10"/>
  <c r="C33" i="5"/>
  <c r="C35" s="1"/>
  <c r="C36" s="1"/>
  <c r="C32"/>
  <c r="C31"/>
  <c r="C10"/>
  <c r="C40" i="4"/>
  <c r="C41" s="1"/>
  <c r="C11"/>
  <c r="C47" i="2"/>
  <c r="C42"/>
  <c r="C43" s="1"/>
  <c r="C44" s="1"/>
  <c r="C13"/>
  <c r="C48" i="1"/>
  <c r="C14"/>
  <c r="S25" i="12" l="1"/>
  <c r="E130" i="7"/>
  <c r="E131" s="1"/>
  <c r="E132" s="1"/>
  <c r="E133" s="1"/>
  <c r="E134" s="1"/>
  <c r="E135" s="1"/>
  <c r="E136" s="1"/>
  <c r="E137" s="1"/>
  <c r="E138" s="1"/>
  <c r="E139" s="1"/>
  <c r="E140" s="1"/>
  <c r="E141" s="1"/>
  <c r="E142" s="1"/>
  <c r="E143" s="1"/>
  <c r="E144" s="1"/>
  <c r="E145" s="1"/>
  <c r="E146" s="1"/>
  <c r="E147" s="1"/>
  <c r="E148" s="1"/>
  <c r="E149" s="1"/>
  <c r="E150" s="1"/>
  <c r="E151" s="1"/>
  <c r="E152" s="1"/>
  <c r="E153" s="1"/>
  <c r="E154" s="1"/>
  <c r="E155" s="1"/>
  <c r="E156" s="1"/>
  <c r="E157" s="1"/>
  <c r="E158" s="1"/>
  <c r="E159" s="1"/>
  <c r="E160" s="1"/>
  <c r="E161" s="1"/>
  <c r="E162" s="1"/>
  <c r="E163" s="1"/>
  <c r="E164" s="1"/>
  <c r="E165" s="1"/>
  <c r="E166" s="1"/>
  <c r="E167" s="1"/>
  <c r="E168" s="1"/>
  <c r="E169" s="1"/>
  <c r="E170" s="1"/>
  <c r="E171" s="1"/>
  <c r="E172" s="1"/>
  <c r="E173" s="1"/>
  <c r="E174" s="1"/>
  <c r="E175" s="1"/>
  <c r="E176" s="1"/>
  <c r="E177" s="1"/>
  <c r="E178" s="1"/>
  <c r="E179" s="1"/>
  <c r="E180" s="1"/>
  <c r="E181" s="1"/>
  <c r="E182" s="1"/>
  <c r="E183" s="1"/>
  <c r="E184" s="1"/>
  <c r="E185" s="1"/>
  <c r="E186" s="1"/>
  <c r="E187" s="1"/>
  <c r="E188" s="1"/>
  <c r="E189" s="1"/>
  <c r="E190" s="1"/>
  <c r="E191" s="1"/>
  <c r="E192" s="1"/>
  <c r="E193" s="1"/>
  <c r="E194" s="1"/>
  <c r="E195" s="1"/>
  <c r="E196" s="1"/>
  <c r="E197" s="1"/>
  <c r="E198" s="1"/>
  <c r="E199" s="1"/>
  <c r="E200" s="1"/>
  <c r="E201" s="1"/>
  <c r="E202" s="1"/>
  <c r="E203" s="1"/>
  <c r="E204" s="1"/>
  <c r="E205" s="1"/>
  <c r="E206" s="1"/>
  <c r="E207" s="1"/>
  <c r="E208" s="1"/>
  <c r="E209" s="1"/>
  <c r="E210" s="1"/>
  <c r="E211" s="1"/>
  <c r="E212" s="1"/>
  <c r="E213" s="1"/>
  <c r="E214" s="1"/>
  <c r="E215" s="1"/>
  <c r="E216" s="1"/>
  <c r="E217" s="1"/>
  <c r="E218" s="1"/>
  <c r="E219" s="1"/>
  <c r="E220" s="1"/>
  <c r="E221" s="1"/>
  <c r="E222" s="1"/>
  <c r="E223" s="1"/>
  <c r="E224" s="1"/>
  <c r="E225" s="1"/>
  <c r="E226" s="1"/>
  <c r="E227" s="1"/>
  <c r="E228" s="1"/>
  <c r="E229" s="1"/>
  <c r="E230" s="1"/>
  <c r="E231" s="1"/>
  <c r="E232" s="1"/>
  <c r="E233" s="1"/>
  <c r="E234" s="1"/>
  <c r="E235" s="1"/>
  <c r="E236" s="1"/>
  <c r="E237" s="1"/>
  <c r="E238" s="1"/>
  <c r="E239" s="1"/>
  <c r="E240" s="1"/>
  <c r="E241" s="1"/>
  <c r="E242" s="1"/>
  <c r="E243" s="1"/>
  <c r="E244" s="1"/>
  <c r="E245" s="1"/>
  <c r="E246" s="1"/>
  <c r="E247" s="1"/>
  <c r="E248" s="1"/>
  <c r="E249" s="1"/>
  <c r="E250" s="1"/>
  <c r="E251" s="1"/>
  <c r="E252" s="1"/>
  <c r="E253" s="1"/>
  <c r="H131"/>
  <c r="H132" s="1"/>
  <c r="F23" i="10"/>
  <c r="F25" s="1"/>
  <c r="C48"/>
  <c r="C50" s="1"/>
  <c r="C51" s="1"/>
  <c r="N14" i="11"/>
  <c r="N16" s="1"/>
  <c r="N20" s="1"/>
  <c r="N22" s="1"/>
  <c r="P16"/>
  <c r="C42" i="4"/>
  <c r="C44" s="1"/>
  <c r="C45" s="1"/>
  <c r="C32" i="6"/>
  <c r="C33" s="1"/>
  <c r="N11" i="8"/>
  <c r="F20" i="11"/>
  <c r="F22" s="1"/>
  <c r="D35"/>
  <c r="D38" s="1"/>
  <c r="D39" s="1"/>
  <c r="I44" i="12"/>
  <c r="K44" s="1"/>
  <c r="E44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C66" i="14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I65"/>
  <c r="G256" i="7" l="1"/>
  <c r="E254"/>
  <c r="E255" s="1"/>
  <c r="E256" s="1"/>
  <c r="E257" s="1"/>
  <c r="E258" s="1"/>
  <c r="E259" s="1"/>
  <c r="E260" s="1"/>
  <c r="E261" s="1"/>
  <c r="E262" s="1"/>
  <c r="E263" s="1"/>
  <c r="E264" s="1"/>
  <c r="E265" s="1"/>
  <c r="E266" s="1"/>
  <c r="E267" s="1"/>
  <c r="E268" s="1"/>
  <c r="E269" s="1"/>
  <c r="E270" s="1"/>
  <c r="E271" s="1"/>
  <c r="E272" s="1"/>
  <c r="E273" s="1"/>
  <c r="E274" s="1"/>
  <c r="E275" s="1"/>
  <c r="E276" s="1"/>
  <c r="E277" s="1"/>
  <c r="E278" s="1"/>
  <c r="E279" s="1"/>
  <c r="E280" s="1"/>
  <c r="E281" s="1"/>
  <c r="E282" s="1"/>
  <c r="E283" s="1"/>
  <c r="E284" s="1"/>
  <c r="E285" s="1"/>
  <c r="E286" s="1"/>
  <c r="E287" s="1"/>
  <c r="P16" i="8"/>
  <c r="N14"/>
  <c r="N16" s="1"/>
  <c r="N20" s="1"/>
  <c r="N22" s="1"/>
</calcChain>
</file>

<file path=xl/sharedStrings.xml><?xml version="1.0" encoding="utf-8"?>
<sst xmlns="http://schemas.openxmlformats.org/spreadsheetml/2006/main" count="1732" uniqueCount="348">
  <si>
    <t>Detailed Income and Expenditure Statement for the period from</t>
  </si>
  <si>
    <t>01.04.2025 to 04.02.2026</t>
  </si>
  <si>
    <t>OPENING BALANCE 01.04.2025</t>
  </si>
  <si>
    <t xml:space="preserve">Nil </t>
  </si>
  <si>
    <t>Resumption Refund</t>
  </si>
  <si>
    <t>Grant in aid 1st Quarter (Salary)</t>
  </si>
  <si>
    <t>Grant in aid 1st Quarter (Non Salary)</t>
  </si>
  <si>
    <t>Grant in aid 2nd Quarter (Salary)</t>
  </si>
  <si>
    <t>Grant in aid 3rd Quarter (Non Salary)</t>
  </si>
  <si>
    <t>Grant in aid 3rd Quarter (Salary)</t>
  </si>
  <si>
    <t>Grant in aid 4th Quarter (Salary)</t>
  </si>
  <si>
    <t>Grant in aid 4th Quarter (Non Salary)</t>
  </si>
  <si>
    <r>
      <rPr>
        <sz val="12"/>
        <color rgb="FF000000"/>
        <rFont val="Times New Roman"/>
        <family val="1"/>
        <charset val="1"/>
      </rPr>
      <t>Grant in aid 5</t>
    </r>
    <r>
      <rPr>
        <vertAlign val="superscript"/>
        <sz val="12"/>
        <color rgb="FF000000"/>
        <rFont val="Times New Roman"/>
        <family val="1"/>
        <charset val="1"/>
      </rPr>
      <t>th</t>
    </r>
    <r>
      <rPr>
        <sz val="12"/>
        <color rgb="FF000000"/>
        <rFont val="Times New Roman"/>
        <family val="1"/>
        <charset val="1"/>
      </rPr>
      <t xml:space="preserve"> Quarter (Salary)</t>
    </r>
  </si>
  <si>
    <t xml:space="preserve"> Total (A)</t>
  </si>
  <si>
    <t>Salary &amp; Allowances</t>
  </si>
  <si>
    <t>Rent</t>
  </si>
  <si>
    <t>Telephone charge</t>
  </si>
  <si>
    <t>Electricity charge</t>
  </si>
  <si>
    <t>Water charge</t>
  </si>
  <si>
    <t>Office Expense</t>
  </si>
  <si>
    <t>Fuel Charges</t>
  </si>
  <si>
    <t>Newspaper</t>
  </si>
  <si>
    <t>Office car expenses</t>
  </si>
  <si>
    <t>YPC/MPC</t>
  </si>
  <si>
    <t>FDSJ Programme 2024-25</t>
  </si>
  <si>
    <t>Students sabha expenses Kalliassery</t>
  </si>
  <si>
    <t>Students sabha expenses Thrithala</t>
  </si>
  <si>
    <t>2024-25 Seminar One day &amp; Two day</t>
  </si>
  <si>
    <t>Purchase of library book</t>
  </si>
  <si>
    <t>Repeat performance</t>
  </si>
  <si>
    <t>AMC Renewal charge</t>
  </si>
  <si>
    <t>C-apt Refund - Sri.Jayakumar (Journal Printing)</t>
  </si>
  <si>
    <t>Internal Audit</t>
  </si>
  <si>
    <t>YPC/MPC Co-ordinators training Programme</t>
  </si>
  <si>
    <t>Printing of Journal</t>
  </si>
  <si>
    <t>Acts &amp; Rules translation charges</t>
  </si>
  <si>
    <t xml:space="preserve">Repeat performance 2024-25 </t>
  </si>
  <si>
    <t>UPS Repairing charges</t>
  </si>
  <si>
    <t xml:space="preserve">Board members Honourarium of DTP Operator/Typist </t>
  </si>
  <si>
    <t>Honorarium &amp; Expenses of Board of Governors &amp; Executive members</t>
  </si>
  <si>
    <t>University Seminar 2024-25</t>
  </si>
  <si>
    <t>Seminar 2025-56</t>
  </si>
  <si>
    <t xml:space="preserve">  Total Expenditure (B)</t>
  </si>
  <si>
    <t>(A-B)</t>
  </si>
  <si>
    <t>Refund of  Excess amount from  Panampally Memorial Govt.college</t>
  </si>
  <si>
    <t>EPOC</t>
  </si>
  <si>
    <t>TSB Balance as on 04.02.2026</t>
  </si>
  <si>
    <t>Balance as on 04.02.2026</t>
  </si>
  <si>
    <t>01.04.2025 to 05.01.2026</t>
  </si>
  <si>
    <t>TSB Balance as on 05.01.2026</t>
  </si>
  <si>
    <t>Balance as on 05.01.2026</t>
  </si>
  <si>
    <t>19.06.2025</t>
  </si>
  <si>
    <t>Aiswarya system</t>
  </si>
  <si>
    <t>Office Expenses</t>
  </si>
  <si>
    <t>03.07.2025</t>
  </si>
  <si>
    <t>23.10.2025</t>
  </si>
  <si>
    <t>05.11.2025</t>
  </si>
  <si>
    <t>07.05.2025</t>
  </si>
  <si>
    <t>Office Expenses- Reparing charges</t>
  </si>
  <si>
    <t>Office Expenses- Stationery</t>
  </si>
  <si>
    <t>Office Expense-society</t>
  </si>
  <si>
    <t>25.09.2025</t>
  </si>
  <si>
    <t>Other Expenses-Toner Charges</t>
  </si>
  <si>
    <t>16.10.2025</t>
  </si>
  <si>
    <t>HBA Salary deduction for September</t>
  </si>
  <si>
    <t>01.11.2025</t>
  </si>
  <si>
    <t>22.12.2025</t>
  </si>
  <si>
    <t>Salary - Staff Salary</t>
  </si>
  <si>
    <t>03.05.2025</t>
  </si>
  <si>
    <t>02.06.2025</t>
  </si>
  <si>
    <t>Salary Casual sweeper</t>
  </si>
  <si>
    <t>09.09.2025</t>
  </si>
  <si>
    <t>07.04.2025</t>
  </si>
  <si>
    <t>Salary deduction LIC</t>
  </si>
  <si>
    <t xml:space="preserve">  </t>
  </si>
  <si>
    <t>07.07.2025</t>
  </si>
  <si>
    <t>10.09.2025</t>
  </si>
  <si>
    <t>Salary deductions GPF, GIS, SLI</t>
  </si>
  <si>
    <t>05.05.2025</t>
  </si>
  <si>
    <t>16.09.2025</t>
  </si>
  <si>
    <t>20.09.2025</t>
  </si>
  <si>
    <t xml:space="preserve">Salary deductions GPF, GIS, SLI, Medisep </t>
  </si>
  <si>
    <t xml:space="preserve">salary deductions HBA, Medisep </t>
  </si>
  <si>
    <t>27.09.2025</t>
  </si>
  <si>
    <t>Salary of Sri.Noushad-July</t>
  </si>
  <si>
    <t>Salary -Staff wages</t>
  </si>
  <si>
    <t>Salary- TDS</t>
  </si>
  <si>
    <t>01.01.2026</t>
  </si>
  <si>
    <t>Salary -TDS salary</t>
  </si>
  <si>
    <t>Salary-Casual Sweeper wages</t>
  </si>
  <si>
    <t>10.06.2025</t>
  </si>
  <si>
    <t>07.10.2025</t>
  </si>
  <si>
    <t>03.11.2025</t>
  </si>
  <si>
    <t>11.12.2025</t>
  </si>
  <si>
    <t>Salary-Consultancy Service</t>
  </si>
  <si>
    <t>01.07.2025</t>
  </si>
  <si>
    <t>04.10.2025</t>
  </si>
  <si>
    <t>01.12.2025</t>
  </si>
  <si>
    <t>10.07.2025</t>
  </si>
  <si>
    <t xml:space="preserve">Salary-Earned leave of Dr.Biveesh </t>
  </si>
  <si>
    <t>23.09.2025</t>
  </si>
  <si>
    <t>Salary-Festival allowance of Daily/contract staff</t>
  </si>
  <si>
    <t>Salary-Festival allowance of deputation staff</t>
  </si>
  <si>
    <t>18.10.2025</t>
  </si>
  <si>
    <t>Salary-Increment arrear of Dr.Biveesh U.C</t>
  </si>
  <si>
    <t>Salary-LIC</t>
  </si>
  <si>
    <t>Salary-Professional Tax 2025-26</t>
  </si>
  <si>
    <t>Salary-Staff salary</t>
  </si>
  <si>
    <t xml:space="preserve">Salary-Staff wages </t>
  </si>
  <si>
    <t>Salary-wages</t>
  </si>
  <si>
    <t>TDS Earned leave surrender</t>
  </si>
  <si>
    <t>TDS on printing of journal</t>
  </si>
  <si>
    <t>TDS on Translation charge</t>
  </si>
  <si>
    <t xml:space="preserve">                                                                                           </t>
  </si>
  <si>
    <t>01.04.2025 to 04.11.2025</t>
  </si>
  <si>
    <t>Grant in aid 2nd Quarter (Non Salary)</t>
  </si>
  <si>
    <t>TSB Balance as on 04.11.2025</t>
  </si>
  <si>
    <t>Balance as on 04.11.2025</t>
  </si>
  <si>
    <t>01.04.2025 to 20.09.2025</t>
  </si>
  <si>
    <t>TSB Balance as on 20.09.2025</t>
  </si>
  <si>
    <t>Balance as on 20.09.2025</t>
  </si>
  <si>
    <t>01.04.2025 to 05.06.2025</t>
  </si>
  <si>
    <t xml:space="preserve">TSB Balance as on </t>
  </si>
  <si>
    <t>Balance as on 31.07.2025</t>
  </si>
  <si>
    <t>Date</t>
  </si>
  <si>
    <t>Cheque no.</t>
  </si>
  <si>
    <t>Amount</t>
  </si>
  <si>
    <t>Purpose</t>
  </si>
  <si>
    <t xml:space="preserve">Opening balance </t>
  </si>
  <si>
    <t>Grant-in-Aid</t>
  </si>
  <si>
    <t>24.04.2025</t>
  </si>
  <si>
    <t xml:space="preserve">Car-Labour Charge of Vehicle </t>
  </si>
  <si>
    <t>02.05.2025</t>
  </si>
  <si>
    <t>Fund Received-Salary</t>
  </si>
  <si>
    <t>Fund Received -Non-Salary</t>
  </si>
  <si>
    <t>Telephone Charges</t>
  </si>
  <si>
    <t>Water Charges</t>
  </si>
  <si>
    <t>Office Rent</t>
  </si>
  <si>
    <t>Office Rent- TDS</t>
  </si>
  <si>
    <t>FDSJ Programme-2024-25</t>
  </si>
  <si>
    <t>MPC 2024-25</t>
  </si>
  <si>
    <t>09.05.2025</t>
  </si>
  <si>
    <t>Petrol Charges</t>
  </si>
  <si>
    <t>News paper charges</t>
  </si>
  <si>
    <t>Seminar (Two day final settlement 2024-25)</t>
  </si>
  <si>
    <t>19.05.2025</t>
  </si>
  <si>
    <t>Students Sabha (Kalliassery)</t>
  </si>
  <si>
    <t>20.05.2025</t>
  </si>
  <si>
    <t>Electricity Charges</t>
  </si>
  <si>
    <t>21.05.2025</t>
  </si>
  <si>
    <t>Office Car</t>
  </si>
  <si>
    <t>05.06.2025</t>
  </si>
  <si>
    <t>Students Sabha-Kallissery</t>
  </si>
  <si>
    <t>Students Sabha Thrithala</t>
  </si>
  <si>
    <t>11.06.2025</t>
  </si>
  <si>
    <t xml:space="preserve">Repeat Performance - TA </t>
  </si>
  <si>
    <t>16.06.2025</t>
  </si>
  <si>
    <t>17.06.2025</t>
  </si>
  <si>
    <t>25.06.2025</t>
  </si>
  <si>
    <t>06.08.2025</t>
  </si>
  <si>
    <t>Excess amount from  Panampally Memorial Govt.college</t>
  </si>
  <si>
    <t>15.09.2025</t>
  </si>
  <si>
    <t>Honorarium for DTP Operator Interview -Board members on 11.04.2025</t>
  </si>
  <si>
    <t>Internal Audit fee for 2024-25</t>
  </si>
  <si>
    <t>Seminar (two day final settlement 2024-25)</t>
  </si>
  <si>
    <t>Seminar (one day final settlement 2024-25)</t>
  </si>
  <si>
    <t>YPC/MPC Co-ordinator training programme (Photocopy Charge)</t>
  </si>
  <si>
    <t>YPC/MPC Co-ordinator training programme (food Charges)</t>
  </si>
  <si>
    <t>YPC/MPC Co-ordinator training programme (Honorarium for faculty members)</t>
  </si>
  <si>
    <t>Director Sil, Translation charge</t>
  </si>
  <si>
    <t>YPC/MPC Training Programme- Hall rent</t>
  </si>
  <si>
    <t>YPC/MPC Training Programme- Stationery</t>
  </si>
  <si>
    <t>Executive council -Honorarium</t>
  </si>
  <si>
    <t>Board of Governors-Expenses</t>
  </si>
  <si>
    <t>Board of Governors-Honorarium</t>
  </si>
  <si>
    <t>06.10.2025</t>
  </si>
  <si>
    <t>Repeat Performance -2024-25-Prize YPC</t>
  </si>
  <si>
    <t>Repeat Performance -2024-25-Prize  MPC</t>
  </si>
  <si>
    <t xml:space="preserve">Repeat Performance -2024-25 Hall rent </t>
  </si>
  <si>
    <t>15.10.2025</t>
  </si>
  <si>
    <t>Repeat Performance 2024-25-van charges</t>
  </si>
  <si>
    <t>Repeat Performance 2024-25-bag charges</t>
  </si>
  <si>
    <t>Repeat Performance 2024-25-car charges</t>
  </si>
  <si>
    <t>Repeat Performance 2024-25-Photographer charges</t>
  </si>
  <si>
    <t>17.10.2025</t>
  </si>
  <si>
    <t>Repeat Performance 2024-25-food charges)</t>
  </si>
  <si>
    <t>Repeat Performance 2024-25-RTTC room rent)</t>
  </si>
  <si>
    <t>Repeat Performance 2024-25-RTTC room rent tds)</t>
  </si>
  <si>
    <t>DTP Operator/typist board members honorarium</t>
  </si>
  <si>
    <t>Cancelled</t>
  </si>
  <si>
    <t>Honorarium for Executive members</t>
  </si>
  <si>
    <t>30.10.2025</t>
  </si>
  <si>
    <t>Printing Charge for journal of Parliamentary studies</t>
  </si>
  <si>
    <t>Repeat Performance 2024-25-Honorarium</t>
  </si>
  <si>
    <t>Repeat Performance 2024-25-SMSM Institute</t>
  </si>
  <si>
    <t>Repeat Performance 2024-25-TDS on Printing</t>
  </si>
  <si>
    <t>Repeat Performance 2024-25-Resource Perso Train ticket booking</t>
  </si>
  <si>
    <t>Repeat Performance 2024-25-KSRTC Expenses</t>
  </si>
  <si>
    <t>Repeat Performance 2024-25-C-apt</t>
  </si>
  <si>
    <t>Repeat Performance 2024-25-Other Expenses</t>
  </si>
  <si>
    <t>UPS-Unicorn</t>
  </si>
  <si>
    <t>Repeat Performance 2024-25-Light&amp; sound</t>
  </si>
  <si>
    <t>University seminar 2024-25</t>
  </si>
  <si>
    <t>19.11.2025</t>
  </si>
  <si>
    <t>25.11.2025</t>
  </si>
  <si>
    <t>18.12.2025</t>
  </si>
  <si>
    <t>24.12.2025</t>
  </si>
  <si>
    <t>Repeat Performance (food)</t>
  </si>
  <si>
    <t>Repeat Performance (Travelling)</t>
  </si>
  <si>
    <t>Repeat Performance (Book Purcchase)</t>
  </si>
  <si>
    <t>26.12.2025</t>
  </si>
  <si>
    <t>Office Car-Service Charges</t>
  </si>
  <si>
    <t>07.01.2026</t>
  </si>
  <si>
    <t>Salary-GPAIS</t>
  </si>
  <si>
    <t>09.01.2026</t>
  </si>
  <si>
    <t>29.01.2026</t>
  </si>
  <si>
    <t>30.01.2026</t>
  </si>
  <si>
    <t>Seminar 2025-26 -Oneday first instalment</t>
  </si>
  <si>
    <t>Seminar 2025-26 -twoday first instalment</t>
  </si>
  <si>
    <t>02.02.2026</t>
  </si>
  <si>
    <t>03.02.2026</t>
  </si>
  <si>
    <t>Salary-TDS</t>
  </si>
  <si>
    <t>Office rent-TDS</t>
  </si>
  <si>
    <t>04.02.2026</t>
  </si>
  <si>
    <t>Salary-Pay revision arrear-Dimpi</t>
  </si>
  <si>
    <t>tds Pay revision arrear-Dimpi</t>
  </si>
  <si>
    <t>Salary-surrender of Milan</t>
  </si>
  <si>
    <t>keltron</t>
  </si>
  <si>
    <t>DG</t>
  </si>
  <si>
    <t>Registrar</t>
  </si>
  <si>
    <t>Registrar Noushad</t>
  </si>
  <si>
    <t>Milan</t>
  </si>
  <si>
    <t xml:space="preserve">DG </t>
  </si>
  <si>
    <t>April</t>
  </si>
  <si>
    <t>May</t>
  </si>
  <si>
    <t>June</t>
  </si>
  <si>
    <t>RF &amp; PO</t>
  </si>
  <si>
    <t>July</t>
  </si>
  <si>
    <t>Sweeper</t>
  </si>
  <si>
    <t>August</t>
  </si>
  <si>
    <t>DTP</t>
  </si>
  <si>
    <t>September</t>
  </si>
  <si>
    <t>Driver</t>
  </si>
  <si>
    <t>October</t>
  </si>
  <si>
    <t>Anticipated salary for 5 months</t>
  </si>
  <si>
    <t>A</t>
  </si>
  <si>
    <t>November</t>
  </si>
  <si>
    <t>Arrear</t>
  </si>
  <si>
    <t>B</t>
  </si>
  <si>
    <t>December</t>
  </si>
  <si>
    <t>Dimpi</t>
  </si>
  <si>
    <t>January</t>
  </si>
  <si>
    <t>A+B</t>
  </si>
  <si>
    <t>February</t>
  </si>
  <si>
    <t>Total Expense till 23.11.2024</t>
  </si>
  <si>
    <t>March</t>
  </si>
  <si>
    <t>Total Expense for 2024-25                                    (01.04.2024-31.03.2025)</t>
  </si>
  <si>
    <t>DA arrear</t>
  </si>
  <si>
    <t xml:space="preserve">Grant-in-aid received </t>
  </si>
  <si>
    <t>Additional grant for 2024-25</t>
  </si>
  <si>
    <t>01.04.2025 to 13.06.2025</t>
  </si>
  <si>
    <t xml:space="preserve"> =</t>
  </si>
  <si>
    <t>Balance as on 13.06.2025</t>
  </si>
  <si>
    <t>Balance as on 05.06.2025</t>
  </si>
  <si>
    <t>Dimpi Arrear</t>
  </si>
  <si>
    <t>Surrender</t>
  </si>
  <si>
    <t>Deputation staff-pay revision arrear</t>
  </si>
  <si>
    <t>Total Grant  Received</t>
  </si>
  <si>
    <t>Grant in aid salary -Allotted</t>
  </si>
  <si>
    <t>Grant in aid non-salary -Allotted</t>
  </si>
  <si>
    <t>Grant in aid salary to be received</t>
  </si>
  <si>
    <t>2025-26</t>
  </si>
  <si>
    <t>Cheque No.</t>
  </si>
  <si>
    <t>Particulars</t>
  </si>
  <si>
    <t>Fund Received</t>
  </si>
  <si>
    <t>Salary Balance</t>
  </si>
  <si>
    <t>Total</t>
  </si>
  <si>
    <t xml:space="preserve">Resumption Salary </t>
  </si>
  <si>
    <t>Professional Tax 2025-26</t>
  </si>
  <si>
    <t>Repeat Performance 2023-24</t>
  </si>
  <si>
    <t xml:space="preserve">Fund received </t>
  </si>
  <si>
    <t xml:space="preserve">Balance </t>
  </si>
  <si>
    <t>Resumption Non Salary</t>
  </si>
  <si>
    <t>Repeat Performance</t>
  </si>
  <si>
    <t>Refund</t>
  </si>
  <si>
    <t>04.11.2025</t>
  </si>
  <si>
    <t>University seminar</t>
  </si>
  <si>
    <t>Seminar</t>
  </si>
  <si>
    <t>University Seminar</t>
  </si>
  <si>
    <t>YPC</t>
  </si>
  <si>
    <t>Book</t>
  </si>
  <si>
    <t>Journal</t>
  </si>
  <si>
    <t>Best Parliamentarian Camp 2024-25</t>
  </si>
  <si>
    <t>Students sabha-Kanjirapally</t>
  </si>
  <si>
    <t>Best Parliamentarian Camp 2025-26</t>
  </si>
  <si>
    <t>Telephone</t>
  </si>
  <si>
    <t>Water</t>
  </si>
  <si>
    <t>Electricity</t>
  </si>
  <si>
    <t>News paper</t>
  </si>
  <si>
    <t>Car</t>
  </si>
  <si>
    <t>Honourarium</t>
  </si>
  <si>
    <t>10.02.2026</t>
  </si>
  <si>
    <t>24.02.2026</t>
  </si>
  <si>
    <t>27.02.2006</t>
  </si>
  <si>
    <t>02.03.2026</t>
  </si>
  <si>
    <t>04.03.2026</t>
  </si>
  <si>
    <t>Students sabha Kanjirappally</t>
  </si>
  <si>
    <t>2024-25 YPC/MPC Judges TA</t>
  </si>
  <si>
    <t>Salary Staff wages</t>
  </si>
  <si>
    <t>Salary Staff salary</t>
  </si>
  <si>
    <t>SalaryTds Pay revision arrear-Dimpi</t>
  </si>
  <si>
    <t>04.04.2025</t>
  </si>
  <si>
    <t>4,48,604</t>
  </si>
  <si>
    <t>4,55,469</t>
  </si>
  <si>
    <t>4,56,408</t>
  </si>
  <si>
    <t>6,52,793</t>
  </si>
  <si>
    <t>7,62,440</t>
  </si>
  <si>
    <t>4,02,575</t>
  </si>
  <si>
    <t>3,71,865</t>
  </si>
  <si>
    <t>3,66,320</t>
  </si>
  <si>
    <t>3,71,842</t>
  </si>
  <si>
    <t>7,25,332</t>
  </si>
  <si>
    <t>3,96,740</t>
  </si>
  <si>
    <t>11.03.2026</t>
  </si>
  <si>
    <t>Grant in aid 5th Quarter (Salary)</t>
  </si>
  <si>
    <t>Grant in aid 6th Quarter (Non Salary)</t>
  </si>
  <si>
    <t>Students Sabha Expenses Kanjirappally</t>
  </si>
  <si>
    <t>C-apt Refund -Sri.Jayakumar (Journal Printing)</t>
  </si>
  <si>
    <t>Repeat performance 2024-25</t>
  </si>
  <si>
    <t>Board members Honourarium of DTP Operator/Typist</t>
  </si>
  <si>
    <t>Seminar 2025-26</t>
  </si>
  <si>
    <t xml:space="preserve">                                                                               Total (A)</t>
  </si>
  <si>
    <t xml:space="preserve">Honourarium &amp; Expenses of Board of Governors &amp; Executive members </t>
  </si>
  <si>
    <t>rent</t>
  </si>
  <si>
    <t>tds rent</t>
  </si>
  <si>
    <t>seminar</t>
  </si>
  <si>
    <t>ypc 2025-26</t>
  </si>
  <si>
    <t>YPC 2025-26</t>
  </si>
  <si>
    <t>Students Sabha Kanjirappally</t>
  </si>
  <si>
    <t>01.04.2025 to 16.03.2026</t>
  </si>
  <si>
    <t>TSB Balance as on 16.03.2026</t>
  </si>
  <si>
    <t>Balance as on 16.03.2026</t>
  </si>
  <si>
    <t>13.03.2026</t>
  </si>
  <si>
    <t>16.03.2026</t>
  </si>
  <si>
    <t>5,00,000</t>
  </si>
  <si>
    <t>5,01,538</t>
  </si>
  <si>
    <t xml:space="preserve"> </t>
  </si>
  <si>
    <t>21.03.2026</t>
  </si>
</sst>
</file>

<file path=xl/styles.xml><?xml version="1.0" encoding="utf-8"?>
<styleSheet xmlns="http://schemas.openxmlformats.org/spreadsheetml/2006/main">
  <numFmts count="5">
    <numFmt numFmtId="164" formatCode="_ * #,##0.00_ ;_ * \-#,##0.00_ ;_ * \-??_ ;_ @_ "/>
    <numFmt numFmtId="165" formatCode="_ * #,##0_ ;_ * \-#,##0_ ;_ * \-??_ ;_ @_ "/>
    <numFmt numFmtId="166" formatCode="_(* #,##0.00_);_(* \(#,##0.00\);_(* \-??_);_(@_)"/>
    <numFmt numFmtId="167" formatCode="_(* #,##0_);_(* \(#,##0\);_(* \-??_);_(@_)"/>
    <numFmt numFmtId="168" formatCode="dd/mm/yyyy"/>
  </numFmts>
  <fonts count="22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vertAlign val="superscript"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6"/>
      <color rgb="FF000000"/>
      <name val="ML-TTKarthika"/>
      <family val="5"/>
      <charset val="1"/>
    </font>
    <font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3"/>
      <color rgb="FF000000"/>
      <name val="Cambria"/>
      <family val="1"/>
      <charset val="1"/>
    </font>
    <font>
      <b/>
      <sz val="9"/>
      <color rgb="FF000000"/>
      <name val="Times New Roman"/>
      <family val="1"/>
      <charset val="1"/>
    </font>
    <font>
      <sz val="12"/>
      <color rgb="FFFF0000"/>
      <name val="Calibri"/>
      <family val="2"/>
      <charset val="1"/>
    </font>
    <font>
      <sz val="12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2"/>
      <color rgb="FFFF0000"/>
      <name val="Times New Roman"/>
      <family val="1"/>
      <charset val="1"/>
    </font>
    <font>
      <b/>
      <sz val="16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theme="0"/>
        <bgColor rgb="FFFFFF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0" fillId="0" borderId="0" applyBorder="0" applyProtection="0"/>
  </cellStyleXfs>
  <cellXfs count="150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165" fontId="2" fillId="0" borderId="1" xfId="1" applyNumberFormat="1" applyFont="1" applyBorder="1" applyAlignment="1" applyProtection="1">
      <alignment horizontal="right"/>
    </xf>
    <xf numFmtId="165" fontId="2" fillId="0" borderId="1" xfId="1" applyNumberFormat="1" applyFont="1" applyBorder="1" applyAlignment="1" applyProtection="1"/>
    <xf numFmtId="0" fontId="2" fillId="0" borderId="1" xfId="0" applyFont="1" applyBorder="1"/>
    <xf numFmtId="3" fontId="1" fillId="0" borderId="1" xfId="0" applyNumberFormat="1" applyFont="1" applyBorder="1" applyAlignment="1">
      <alignment horizontal="right"/>
    </xf>
    <xf numFmtId="165" fontId="0" fillId="0" borderId="0" xfId="0" applyNumberFormat="1"/>
    <xf numFmtId="164" fontId="0" fillId="0" borderId="0" xfId="1" applyFont="1" applyBorder="1" applyAlignment="1" applyProtection="1"/>
    <xf numFmtId="166" fontId="0" fillId="0" borderId="0" xfId="0" applyNumberFormat="1"/>
    <xf numFmtId="167" fontId="4" fillId="2" borderId="1" xfId="1" applyNumberFormat="1" applyFont="1" applyFill="1" applyBorder="1" applyAlignment="1" applyProtection="1">
      <alignment horizontal="righ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167" fontId="4" fillId="2" borderId="1" xfId="0" applyNumberFormat="1" applyFont="1" applyFill="1" applyBorder="1"/>
    <xf numFmtId="166" fontId="2" fillId="0" borderId="1" xfId="0" applyNumberFormat="1" applyFont="1" applyBorder="1" applyAlignment="1">
      <alignment horizontal="right"/>
    </xf>
    <xf numFmtId="167" fontId="0" fillId="0" borderId="0" xfId="0" applyNumberFormat="1"/>
    <xf numFmtId="0" fontId="5" fillId="0" borderId="1" xfId="0" applyFont="1" applyBorder="1" applyAlignment="1">
      <alignment wrapText="1"/>
    </xf>
    <xf numFmtId="166" fontId="2" fillId="2" borderId="1" xfId="1" applyNumberFormat="1" applyFont="1" applyFill="1" applyBorder="1" applyAlignment="1" applyProtection="1">
      <alignment horizontal="right"/>
    </xf>
    <xf numFmtId="167" fontId="2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167" fontId="1" fillId="0" borderId="1" xfId="0" applyNumberFormat="1" applyFont="1" applyBorder="1" applyAlignment="1">
      <alignment horizontal="right"/>
    </xf>
    <xf numFmtId="164" fontId="0" fillId="0" borderId="0" xfId="0" applyNumberFormat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0" fillId="0" borderId="0" xfId="0" applyAlignment="1">
      <alignment wrapText="1"/>
    </xf>
    <xf numFmtId="1" fontId="0" fillId="0" borderId="0" xfId="0" applyNumberFormat="1"/>
    <xf numFmtId="0" fontId="8" fillId="0" borderId="0" xfId="0" applyFont="1" applyAlignment="1">
      <alignment wrapText="1"/>
    </xf>
    <xf numFmtId="168" fontId="0" fillId="0" borderId="1" xfId="0" applyNumberFormat="1" applyBorder="1"/>
    <xf numFmtId="0" fontId="11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8" fillId="0" borderId="0" xfId="0" applyFont="1"/>
    <xf numFmtId="168" fontId="0" fillId="0" borderId="1" xfId="0" applyNumberFormat="1" applyFont="1" applyBorder="1"/>
    <xf numFmtId="0" fontId="10" fillId="0" borderId="0" xfId="0" applyFont="1"/>
    <xf numFmtId="2" fontId="0" fillId="0" borderId="0" xfId="0" applyNumberFormat="1"/>
    <xf numFmtId="0" fontId="10" fillId="0" borderId="1" xfId="0" applyFont="1" applyBorder="1" applyAlignment="1">
      <alignment wrapText="1"/>
    </xf>
    <xf numFmtId="0" fontId="8" fillId="0" borderId="1" xfId="0" applyFont="1" applyBorder="1"/>
    <xf numFmtId="0" fontId="0" fillId="3" borderId="1" xfId="0" applyFont="1" applyFill="1" applyBorder="1"/>
    <xf numFmtId="0" fontId="0" fillId="3" borderId="1" xfId="0" applyFont="1" applyFill="1" applyBorder="1" applyAlignment="1">
      <alignment wrapText="1"/>
    </xf>
    <xf numFmtId="0" fontId="11" fillId="0" borderId="1" xfId="0" applyFont="1" applyBorder="1"/>
    <xf numFmtId="0" fontId="0" fillId="3" borderId="0" xfId="0" applyFont="1" applyFill="1" applyAlignment="1">
      <alignment wrapText="1"/>
    </xf>
    <xf numFmtId="0" fontId="11" fillId="2" borderId="2" xfId="0" applyFont="1" applyFill="1" applyBorder="1"/>
    <xf numFmtId="0" fontId="8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0" fillId="2" borderId="0" xfId="0" applyFill="1"/>
    <xf numFmtId="0" fontId="0" fillId="2" borderId="1" xfId="0" applyFill="1" applyBorder="1" applyAlignment="1">
      <alignment wrapText="1"/>
    </xf>
    <xf numFmtId="0" fontId="11" fillId="0" borderId="1" xfId="0" applyFont="1" applyBorder="1" applyAlignment="1">
      <alignment wrapText="1"/>
    </xf>
    <xf numFmtId="1" fontId="0" fillId="0" borderId="3" xfId="0" applyNumberFormat="1" applyBorder="1"/>
    <xf numFmtId="0" fontId="0" fillId="0" borderId="0" xfId="0" applyBorder="1"/>
    <xf numFmtId="0" fontId="0" fillId="2" borderId="0" xfId="0" applyFill="1" applyBorder="1"/>
    <xf numFmtId="0" fontId="11" fillId="2" borderId="1" xfId="0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1" fillId="2" borderId="0" xfId="0" applyFont="1" applyFill="1" applyBorder="1"/>
    <xf numFmtId="0" fontId="15" fillId="0" borderId="1" xfId="0" applyFont="1" applyBorder="1" applyAlignment="1">
      <alignment wrapText="1"/>
    </xf>
    <xf numFmtId="0" fontId="0" fillId="3" borderId="0" xfId="0" applyFill="1" applyBorder="1"/>
    <xf numFmtId="3" fontId="0" fillId="0" borderId="0" xfId="0" applyNumberFormat="1" applyBorder="1"/>
    <xf numFmtId="0" fontId="11" fillId="3" borderId="1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0" fontId="11" fillId="2" borderId="4" xfId="0" applyFont="1" applyFill="1" applyBorder="1"/>
    <xf numFmtId="3" fontId="0" fillId="0" borderId="0" xfId="0" applyNumberFormat="1"/>
    <xf numFmtId="0" fontId="11" fillId="2" borderId="0" xfId="0" applyFont="1" applyFill="1"/>
    <xf numFmtId="0" fontId="0" fillId="2" borderId="0" xfId="0" applyFill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0" fillId="0" borderId="0" xfId="0" applyBorder="1" applyAlignment="1">
      <alignment wrapText="1"/>
    </xf>
    <xf numFmtId="0" fontId="10" fillId="0" borderId="0" xfId="0" applyFont="1" applyBorder="1"/>
    <xf numFmtId="0" fontId="8" fillId="0" borderId="0" xfId="0" applyFont="1" applyBorder="1"/>
    <xf numFmtId="3" fontId="2" fillId="0" borderId="1" xfId="1" applyNumberFormat="1" applyFont="1" applyBorder="1" applyAlignment="1" applyProtection="1"/>
    <xf numFmtId="0" fontId="0" fillId="3" borderId="2" xfId="0" applyFill="1" applyBorder="1"/>
    <xf numFmtId="165" fontId="16" fillId="0" borderId="1" xfId="1" applyNumberFormat="1" applyFont="1" applyBorder="1" applyAlignment="1" applyProtection="1"/>
    <xf numFmtId="0" fontId="0" fillId="0" borderId="0" xfId="0" applyAlignment="1">
      <alignment horizontal="right"/>
    </xf>
    <xf numFmtId="165" fontId="16" fillId="0" borderId="1" xfId="1" applyNumberFormat="1" applyFont="1" applyBorder="1" applyAlignment="1" applyProtection="1">
      <alignment horizontal="center"/>
    </xf>
    <xf numFmtId="165" fontId="17" fillId="0" borderId="1" xfId="1" applyNumberFormat="1" applyFont="1" applyBorder="1" applyAlignment="1" applyProtection="1"/>
    <xf numFmtId="165" fontId="0" fillId="0" borderId="1" xfId="1" applyNumberFormat="1" applyFont="1" applyBorder="1" applyAlignment="1" applyProtection="1"/>
    <xf numFmtId="165" fontId="0" fillId="0" borderId="0" xfId="1" applyNumberFormat="1" applyFont="1" applyBorder="1" applyAlignment="1" applyProtection="1"/>
    <xf numFmtId="167" fontId="2" fillId="2" borderId="1" xfId="1" applyNumberFormat="1" applyFont="1" applyFill="1" applyBorder="1" applyAlignment="1" applyProtection="1">
      <alignment horizontal="right"/>
    </xf>
    <xf numFmtId="167" fontId="18" fillId="2" borderId="1" xfId="0" applyNumberFormat="1" applyFont="1" applyFill="1" applyBorder="1"/>
    <xf numFmtId="165" fontId="16" fillId="0" borderId="5" xfId="1" applyNumberFormat="1" applyFont="1" applyBorder="1" applyAlignment="1" applyProtection="1">
      <alignment horizontal="center"/>
    </xf>
    <xf numFmtId="0" fontId="2" fillId="0" borderId="0" xfId="0" applyFont="1" applyBorder="1" applyAlignment="1">
      <alignment wrapText="1"/>
    </xf>
    <xf numFmtId="165" fontId="2" fillId="0" borderId="0" xfId="1" applyNumberFormat="1" applyFont="1" applyBorder="1" applyAlignment="1" applyProtection="1">
      <alignment horizontal="right"/>
    </xf>
    <xf numFmtId="0" fontId="0" fillId="2" borderId="2" xfId="0" applyFill="1" applyBorder="1"/>
    <xf numFmtId="168" fontId="0" fillId="0" borderId="2" xfId="0" applyNumberFormat="1" applyFont="1" applyBorder="1"/>
    <xf numFmtId="0" fontId="0" fillId="0" borderId="3" xfId="0" applyBorder="1" applyAlignment="1">
      <alignment wrapText="1"/>
    </xf>
    <xf numFmtId="0" fontId="10" fillId="0" borderId="0" xfId="0" applyFont="1" applyAlignment="1">
      <alignment wrapText="1"/>
    </xf>
    <xf numFmtId="0" fontId="0" fillId="0" borderId="2" xfId="0" applyFill="1" applyBorder="1"/>
    <xf numFmtId="0" fontId="0" fillId="0" borderId="2" xfId="0" applyFill="1" applyBorder="1" applyAlignment="1">
      <alignment wrapText="1"/>
    </xf>
    <xf numFmtId="0" fontId="0" fillId="3" borderId="1" xfId="0" applyFill="1" applyBorder="1"/>
    <xf numFmtId="0" fontId="10" fillId="0" borderId="1" xfId="0" applyFont="1" applyBorder="1"/>
    <xf numFmtId="0" fontId="10" fillId="2" borderId="1" xfId="0" applyFont="1" applyFill="1" applyBorder="1"/>
    <xf numFmtId="168" fontId="10" fillId="0" borderId="1" xfId="0" applyNumberFormat="1" applyFont="1" applyBorder="1"/>
    <xf numFmtId="0" fontId="9" fillId="0" borderId="0" xfId="0" applyFont="1"/>
    <xf numFmtId="0" fontId="10" fillId="2" borderId="2" xfId="0" applyFont="1" applyFill="1" applyBorder="1"/>
    <xf numFmtId="0" fontId="10" fillId="3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9" fillId="2" borderId="0" xfId="0" applyFont="1" applyFill="1"/>
    <xf numFmtId="0" fontId="10" fillId="2" borderId="4" xfId="0" applyFont="1" applyFill="1" applyBorder="1" applyAlignment="1">
      <alignment wrapText="1"/>
    </xf>
    <xf numFmtId="0" fontId="10" fillId="2" borderId="4" xfId="0" applyFont="1" applyFill="1" applyBorder="1"/>
    <xf numFmtId="0" fontId="9" fillId="0" borderId="1" xfId="0" applyFont="1" applyBorder="1"/>
    <xf numFmtId="0" fontId="10" fillId="0" borderId="2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21" fillId="0" borderId="7" xfId="0" applyNumberFormat="1" applyFont="1" applyBorder="1" applyAlignment="1">
      <alignment horizontal="right" vertical="top" wrapText="1"/>
    </xf>
    <xf numFmtId="164" fontId="20" fillId="0" borderId="7" xfId="1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7" fontId="4" fillId="5" borderId="1" xfId="1" applyNumberFormat="1" applyFont="1" applyFill="1" applyBorder="1" applyAlignment="1" applyProtection="1">
      <alignment horizontal="right"/>
    </xf>
    <xf numFmtId="0" fontId="2" fillId="2" borderId="1" xfId="0" applyFont="1" applyFill="1" applyBorder="1" applyAlignment="1">
      <alignment horizontal="right" wrapText="1"/>
    </xf>
    <xf numFmtId="0" fontId="0" fillId="6" borderId="1" xfId="0" applyFont="1" applyFill="1" applyBorder="1" applyAlignment="1">
      <alignment wrapText="1"/>
    </xf>
    <xf numFmtId="1" fontId="8" fillId="0" borderId="3" xfId="0" applyNumberFormat="1" applyFont="1" applyBorder="1" applyAlignment="1">
      <alignment horizontal="center" wrapText="1"/>
    </xf>
    <xf numFmtId="1" fontId="0" fillId="3" borderId="3" xfId="0" applyNumberFormat="1" applyFill="1" applyBorder="1"/>
    <xf numFmtId="1" fontId="0" fillId="0" borderId="8" xfId="0" applyNumberFormat="1" applyBorder="1"/>
    <xf numFmtId="0" fontId="12" fillId="0" borderId="10" xfId="0" applyFont="1" applyBorder="1" applyAlignment="1">
      <alignment horizontal="justify" vertical="top" wrapText="1"/>
    </xf>
    <xf numFmtId="3" fontId="13" fillId="0" borderId="9" xfId="0" applyNumberFormat="1" applyFont="1" applyBorder="1" applyAlignment="1">
      <alignment horizontal="right" wrapText="1"/>
    </xf>
    <xf numFmtId="0" fontId="13" fillId="0" borderId="11" xfId="0" applyFont="1" applyBorder="1" applyAlignment="1">
      <alignment horizontal="right" wrapText="1"/>
    </xf>
    <xf numFmtId="0" fontId="0" fillId="0" borderId="12" xfId="0" applyBorder="1"/>
    <xf numFmtId="0" fontId="0" fillId="0" borderId="12" xfId="0" applyBorder="1" applyAlignment="1">
      <alignment wrapText="1"/>
    </xf>
    <xf numFmtId="0" fontId="10" fillId="0" borderId="12" xfId="0" applyFont="1" applyBorder="1"/>
    <xf numFmtId="0" fontId="13" fillId="0" borderId="11" xfId="0" applyFont="1" applyBorder="1" applyAlignment="1">
      <alignment wrapText="1"/>
    </xf>
    <xf numFmtId="3" fontId="13" fillId="0" borderId="11" xfId="0" applyNumberFormat="1" applyFont="1" applyBorder="1" applyAlignment="1">
      <alignment wrapText="1"/>
    </xf>
    <xf numFmtId="0" fontId="10" fillId="0" borderId="1" xfId="0" applyFont="1" applyBorder="1" applyAlignment="1">
      <alignment horizontal="right"/>
    </xf>
    <xf numFmtId="1" fontId="0" fillId="0" borderId="12" xfId="0" applyNumberFormat="1" applyBorder="1"/>
    <xf numFmtId="1" fontId="0" fillId="0" borderId="0" xfId="0" applyNumberFormat="1" applyAlignment="1">
      <alignment horizontal="right"/>
    </xf>
    <xf numFmtId="0" fontId="9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9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0" fillId="3" borderId="1" xfId="0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3" fontId="13" fillId="0" borderId="9" xfId="0" applyNumberFormat="1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2" fillId="0" borderId="9" xfId="0" applyFont="1" applyBorder="1" applyAlignment="1">
      <alignment horizontal="justify" vertical="top" wrapText="1"/>
    </xf>
    <xf numFmtId="4" fontId="12" fillId="0" borderId="9" xfId="0" applyNumberFormat="1" applyFont="1" applyBorder="1" applyAlignment="1">
      <alignment horizontal="justify" vertical="top" wrapText="1"/>
    </xf>
    <xf numFmtId="165" fontId="16" fillId="0" borderId="1" xfId="1" applyNumberFormat="1" applyFont="1" applyBorder="1" applyAlignment="1" applyProtection="1">
      <alignment horizontal="center"/>
    </xf>
    <xf numFmtId="165" fontId="16" fillId="0" borderId="1" xfId="1" applyNumberFormat="1" applyFont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4"/>
  <sheetViews>
    <sheetView topLeftCell="A64" workbookViewId="0">
      <selection activeCell="E45" sqref="E45"/>
    </sheetView>
  </sheetViews>
  <sheetFormatPr defaultColWidth="8.5703125" defaultRowHeight="15"/>
  <cols>
    <col min="1" max="1" width="56.140625" style="1" customWidth="1"/>
    <col min="2" max="2" width="17.140625" style="2" customWidth="1"/>
    <col min="3" max="3" width="13.42578125" style="2" customWidth="1"/>
    <col min="5" max="5" width="13.28515625" customWidth="1"/>
    <col min="6" max="6" width="10.5703125" customWidth="1"/>
  </cols>
  <sheetData>
    <row r="1" spans="1:6" ht="15.75">
      <c r="A1" s="140" t="s">
        <v>0</v>
      </c>
      <c r="B1" s="140"/>
      <c r="C1" s="140"/>
    </row>
    <row r="2" spans="1:6" ht="15.75">
      <c r="A2" s="140" t="s">
        <v>339</v>
      </c>
      <c r="B2" s="140"/>
      <c r="C2" s="140"/>
    </row>
    <row r="3" spans="1:6" ht="15.75">
      <c r="A3" s="113"/>
      <c r="B3" s="113"/>
      <c r="C3" s="113"/>
    </row>
    <row r="4" spans="1:6" ht="15.75">
      <c r="A4" s="4" t="s">
        <v>2</v>
      </c>
      <c r="B4" s="5"/>
      <c r="C4" s="6" t="s">
        <v>3</v>
      </c>
    </row>
    <row r="5" spans="1:6" ht="15.75">
      <c r="A5" s="4" t="s">
        <v>4</v>
      </c>
      <c r="B5" s="5"/>
      <c r="C5" s="7">
        <v>486400</v>
      </c>
    </row>
    <row r="6" spans="1:6" ht="15.75">
      <c r="A6" s="4" t="s">
        <v>5</v>
      </c>
      <c r="B6" s="8"/>
      <c r="C6" s="6">
        <v>1000000</v>
      </c>
    </row>
    <row r="7" spans="1:6" ht="15.75">
      <c r="A7" s="4" t="s">
        <v>6</v>
      </c>
      <c r="B7" s="5"/>
      <c r="C7" s="6">
        <v>500000</v>
      </c>
    </row>
    <row r="8" spans="1:6" ht="15.75">
      <c r="A8" s="4" t="s">
        <v>7</v>
      </c>
      <c r="B8" s="8"/>
      <c r="C8" s="6">
        <v>1000000</v>
      </c>
    </row>
    <row r="9" spans="1:6" ht="15.75">
      <c r="A9" s="4" t="s">
        <v>8</v>
      </c>
      <c r="B9" s="5"/>
      <c r="C9" s="6">
        <v>1000000</v>
      </c>
    </row>
    <row r="10" spans="1:6" ht="15.75">
      <c r="A10" s="4" t="s">
        <v>9</v>
      </c>
      <c r="B10" s="8"/>
      <c r="C10" s="6">
        <v>1000000</v>
      </c>
    </row>
    <row r="11" spans="1:6" ht="15.75">
      <c r="A11" s="4" t="s">
        <v>10</v>
      </c>
      <c r="B11" s="8"/>
      <c r="C11" s="6">
        <v>290000</v>
      </c>
    </row>
    <row r="12" spans="1:6" ht="15.75">
      <c r="A12" s="4" t="s">
        <v>11</v>
      </c>
      <c r="B12" s="8"/>
      <c r="C12" s="6">
        <v>500000</v>
      </c>
      <c r="F12">
        <f>21463</f>
        <v>21463</v>
      </c>
    </row>
    <row r="13" spans="1:6" ht="18.75">
      <c r="A13" s="4" t="s">
        <v>12</v>
      </c>
      <c r="B13" s="8"/>
      <c r="C13" s="6">
        <v>1860000</v>
      </c>
      <c r="F13">
        <v>2133</v>
      </c>
    </row>
    <row r="14" spans="1:6" ht="15.75">
      <c r="A14" s="140" t="s">
        <v>13</v>
      </c>
      <c r="B14" s="140"/>
      <c r="C14" s="9">
        <f>C5+C6+C7+C8+C9+C10+C11+C12+C13</f>
        <v>7636400</v>
      </c>
      <c r="F14" s="10"/>
    </row>
    <row r="15" spans="1:6" ht="15.75">
      <c r="A15" s="4" t="s">
        <v>14</v>
      </c>
      <c r="B15" s="5">
        <v>5410388</v>
      </c>
      <c r="C15" s="11"/>
      <c r="E15" s="12"/>
    </row>
    <row r="16" spans="1:6" ht="15.75">
      <c r="A16" s="4" t="s">
        <v>15</v>
      </c>
      <c r="B16" s="115">
        <v>372000</v>
      </c>
      <c r="C16" s="5"/>
      <c r="E16" s="12">
        <f>310000+31000</f>
        <v>341000</v>
      </c>
    </row>
    <row r="17" spans="1:6" ht="15.75">
      <c r="A17" s="14" t="s">
        <v>16</v>
      </c>
      <c r="B17" s="115">
        <v>23596</v>
      </c>
      <c r="C17" s="5"/>
      <c r="E17" s="12"/>
    </row>
    <row r="18" spans="1:6" ht="15.75">
      <c r="A18" s="14" t="s">
        <v>17</v>
      </c>
      <c r="B18" s="13">
        <v>22113</v>
      </c>
      <c r="C18" s="5"/>
      <c r="E18" s="12"/>
    </row>
    <row r="19" spans="1:6" ht="15.75">
      <c r="A19" s="14" t="s">
        <v>18</v>
      </c>
      <c r="B19" s="13">
        <v>6269</v>
      </c>
      <c r="C19" s="5"/>
      <c r="E19" s="12"/>
      <c r="F19" s="18">
        <f>B19-871</f>
        <v>5398</v>
      </c>
    </row>
    <row r="20" spans="1:6" ht="15.75">
      <c r="A20" s="14" t="s">
        <v>19</v>
      </c>
      <c r="B20" s="13">
        <v>38460</v>
      </c>
      <c r="C20" s="5"/>
      <c r="E20" s="12">
        <f>40466-2006</f>
        <v>38460</v>
      </c>
    </row>
    <row r="21" spans="1:6" ht="15.75">
      <c r="A21" s="14" t="s">
        <v>20</v>
      </c>
      <c r="B21" s="115">
        <v>35924</v>
      </c>
      <c r="C21" s="5"/>
      <c r="E21" s="12"/>
    </row>
    <row r="22" spans="1:6" ht="15.75">
      <c r="A22" s="15" t="s">
        <v>21</v>
      </c>
      <c r="B22" s="16">
        <v>11367</v>
      </c>
      <c r="C22" s="5"/>
      <c r="E22" s="12"/>
    </row>
    <row r="23" spans="1:6" ht="15.75">
      <c r="A23" s="15" t="s">
        <v>22</v>
      </c>
      <c r="B23" s="16">
        <v>70196</v>
      </c>
      <c r="C23" s="5"/>
      <c r="E23" s="12"/>
    </row>
    <row r="24" spans="1:6" ht="15.75">
      <c r="A24" s="15" t="s">
        <v>23</v>
      </c>
      <c r="B24" s="16">
        <v>73612</v>
      </c>
      <c r="C24" s="17"/>
    </row>
    <row r="25" spans="1:6" ht="15.75">
      <c r="A25" s="15" t="s">
        <v>24</v>
      </c>
      <c r="B25" s="16">
        <v>25135</v>
      </c>
      <c r="C25" s="17"/>
    </row>
    <row r="26" spans="1:6" ht="15.75">
      <c r="A26" s="15" t="s">
        <v>25</v>
      </c>
      <c r="B26" s="16">
        <v>100182</v>
      </c>
      <c r="C26" s="17"/>
      <c r="E26" s="18"/>
    </row>
    <row r="27" spans="1:6" ht="15.75">
      <c r="A27" s="15" t="s">
        <v>26</v>
      </c>
      <c r="B27" s="16">
        <v>14190</v>
      </c>
      <c r="C27" s="17"/>
      <c r="E27" s="18"/>
    </row>
    <row r="28" spans="1:6" ht="15.75">
      <c r="A28" s="15" t="s">
        <v>27</v>
      </c>
      <c r="B28" s="16">
        <v>118280</v>
      </c>
      <c r="C28" s="17"/>
      <c r="F28" s="18"/>
    </row>
    <row r="29" spans="1:6" ht="15.75">
      <c r="A29" s="15" t="s">
        <v>28</v>
      </c>
      <c r="B29" s="16">
        <v>36416</v>
      </c>
      <c r="C29" s="17"/>
    </row>
    <row r="30" spans="1:6" ht="15.75">
      <c r="A30" s="15" t="s">
        <v>29</v>
      </c>
      <c r="B30" s="16">
        <v>2000</v>
      </c>
      <c r="C30" s="17"/>
      <c r="F30" s="18"/>
    </row>
    <row r="31" spans="1:6" ht="15.75">
      <c r="A31" s="19" t="s">
        <v>30</v>
      </c>
      <c r="B31" s="16">
        <v>33040</v>
      </c>
      <c r="C31" s="17"/>
      <c r="F31" s="18"/>
    </row>
    <row r="32" spans="1:6" ht="15.75">
      <c r="A32" s="19" t="s">
        <v>31</v>
      </c>
      <c r="B32" s="16">
        <v>1682</v>
      </c>
      <c r="C32" s="17"/>
      <c r="F32" s="18"/>
    </row>
    <row r="33" spans="1:6" ht="15.75">
      <c r="A33" s="19" t="s">
        <v>32</v>
      </c>
      <c r="B33" s="16">
        <v>25000</v>
      </c>
      <c r="C33" s="17"/>
      <c r="F33" s="18"/>
    </row>
    <row r="34" spans="1:6" ht="15.75">
      <c r="A34" s="19" t="s">
        <v>33</v>
      </c>
      <c r="B34" s="16">
        <v>34000</v>
      </c>
      <c r="C34" s="17"/>
      <c r="F34" s="18"/>
    </row>
    <row r="35" spans="1:6" ht="15.75">
      <c r="A35" s="19" t="s">
        <v>34</v>
      </c>
      <c r="B35" s="16">
        <v>25441</v>
      </c>
      <c r="C35" s="17"/>
      <c r="F35" s="18"/>
    </row>
    <row r="36" spans="1:6" ht="15.75">
      <c r="A36" s="19" t="s">
        <v>35</v>
      </c>
      <c r="B36" s="16">
        <v>36908</v>
      </c>
      <c r="C36" s="17"/>
      <c r="F36" s="18"/>
    </row>
    <row r="37" spans="1:6" ht="15.75">
      <c r="A37" s="19" t="s">
        <v>36</v>
      </c>
      <c r="B37" s="16">
        <v>487306</v>
      </c>
      <c r="C37" s="17"/>
      <c r="F37" s="18"/>
    </row>
    <row r="38" spans="1:6" ht="15.75">
      <c r="A38" s="19" t="s">
        <v>37</v>
      </c>
      <c r="B38" s="16">
        <v>944</v>
      </c>
      <c r="C38" s="17"/>
      <c r="F38" s="18"/>
    </row>
    <row r="39" spans="1:6" ht="15.75">
      <c r="A39" s="19" t="s">
        <v>38</v>
      </c>
      <c r="B39" s="16">
        <v>8000</v>
      </c>
      <c r="C39" s="17"/>
      <c r="F39" s="18"/>
    </row>
    <row r="40" spans="1:6" ht="32.25" customHeight="1">
      <c r="A40" s="19" t="s">
        <v>332</v>
      </c>
      <c r="B40" s="16">
        <v>17377</v>
      </c>
      <c r="C40" s="17"/>
      <c r="F40" s="18"/>
    </row>
    <row r="41" spans="1:6" ht="15.75">
      <c r="A41" s="19" t="s">
        <v>40</v>
      </c>
      <c r="B41" s="16">
        <v>40342</v>
      </c>
      <c r="C41" s="17"/>
      <c r="F41" s="18"/>
    </row>
    <row r="42" spans="1:6" ht="15.75">
      <c r="A42" s="19" t="s">
        <v>338</v>
      </c>
      <c r="B42" s="16">
        <v>25854</v>
      </c>
      <c r="C42" s="17"/>
      <c r="F42" s="18"/>
    </row>
    <row r="43" spans="1:6" ht="15.75">
      <c r="A43" s="19" t="s">
        <v>337</v>
      </c>
      <c r="B43" s="16">
        <v>170000</v>
      </c>
      <c r="C43" s="17"/>
      <c r="F43" s="18"/>
    </row>
    <row r="44" spans="1:6" ht="15.75">
      <c r="A44" s="19" t="s">
        <v>41</v>
      </c>
      <c r="B44" s="16">
        <v>380000</v>
      </c>
      <c r="C44" s="17"/>
      <c r="F44" s="18"/>
    </row>
    <row r="45" spans="1:6" ht="15.75">
      <c r="A45" s="19"/>
      <c r="B45" s="16"/>
      <c r="C45" s="17"/>
      <c r="F45" s="18"/>
    </row>
    <row r="46" spans="1:6" ht="15.75">
      <c r="A46" s="116" t="s">
        <v>42</v>
      </c>
      <c r="B46" s="82">
        <f>SUM(B15:B45)</f>
        <v>7646022</v>
      </c>
      <c r="C46" s="21"/>
      <c r="E46" s="18"/>
    </row>
    <row r="47" spans="1:6" ht="28.5" customHeight="1">
      <c r="A47" s="141" t="s">
        <v>43</v>
      </c>
      <c r="B47" s="141"/>
      <c r="C47" s="23">
        <f>C14-B46</f>
        <v>-9622</v>
      </c>
      <c r="E47" s="24"/>
      <c r="F47" s="24"/>
    </row>
    <row r="48" spans="1:6" ht="31.5">
      <c r="A48" s="25" t="s">
        <v>44</v>
      </c>
      <c r="B48" s="114">
        <v>8390</v>
      </c>
      <c r="C48" s="23"/>
      <c r="E48" s="24"/>
      <c r="F48" s="24"/>
    </row>
    <row r="49" spans="1:6" ht="15.75">
      <c r="A49" s="26" t="s">
        <v>45</v>
      </c>
      <c r="B49" s="114">
        <v>1000</v>
      </c>
      <c r="C49" s="23"/>
      <c r="E49" s="24"/>
      <c r="F49" s="24"/>
    </row>
    <row r="50" spans="1:6" ht="15.75">
      <c r="A50" s="26" t="s">
        <v>45</v>
      </c>
      <c r="B50" s="114">
        <v>1770</v>
      </c>
      <c r="C50" s="23">
        <f>SUM(B48:B50)</f>
        <v>11160</v>
      </c>
      <c r="E50" s="24"/>
      <c r="F50" s="24"/>
    </row>
    <row r="51" spans="1:6" ht="15.75">
      <c r="A51" s="4" t="s">
        <v>340</v>
      </c>
      <c r="B51" s="5"/>
      <c r="C51" s="23">
        <f>C50+C47</f>
        <v>1538</v>
      </c>
      <c r="F51" s="18"/>
    </row>
    <row r="52" spans="1:6" ht="15.75">
      <c r="A52" s="27" t="s">
        <v>341</v>
      </c>
      <c r="B52" s="8"/>
      <c r="C52" s="23">
        <v>1538</v>
      </c>
      <c r="F52" s="18"/>
    </row>
    <row r="53" spans="1:6" ht="21.75">
      <c r="A53" s="28"/>
      <c r="C53" s="29"/>
      <c r="E53" s="18"/>
    </row>
    <row r="54" spans="1:6">
      <c r="E54" s="18"/>
    </row>
  </sheetData>
  <mergeCells count="4">
    <mergeCell ref="A1:C1"/>
    <mergeCell ref="A2:C2"/>
    <mergeCell ref="A14:B14"/>
    <mergeCell ref="A47:B47"/>
  </mergeCells>
  <pageMargins left="0.7" right="0.359722222222222" top="0.49027777777777798" bottom="0.22013888888888899" header="0.51180555555555496" footer="0.51180555555555496"/>
  <pageSetup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52"/>
  <sheetViews>
    <sheetView topLeftCell="A30" workbookViewId="0">
      <selection activeCell="B16" sqref="B16:B44"/>
    </sheetView>
  </sheetViews>
  <sheetFormatPr defaultColWidth="8.5703125" defaultRowHeight="15"/>
  <cols>
    <col min="1" max="1" width="56.140625" style="1" customWidth="1"/>
    <col min="2" max="2" width="13.7109375" style="2" customWidth="1"/>
    <col min="3" max="3" width="13.42578125" style="2" customWidth="1"/>
    <col min="5" max="5" width="13.28515625" customWidth="1"/>
    <col min="6" max="6" width="10.5703125" customWidth="1"/>
  </cols>
  <sheetData>
    <row r="1" spans="1:6" ht="15.75">
      <c r="A1" s="140" t="s">
        <v>0</v>
      </c>
      <c r="B1" s="140"/>
      <c r="C1" s="140"/>
    </row>
    <row r="2" spans="1:6" ht="15.75">
      <c r="A2" s="148" t="s">
        <v>121</v>
      </c>
      <c r="B2" s="148"/>
      <c r="C2" s="148"/>
    </row>
    <row r="3" spans="1:6" ht="15.75">
      <c r="A3" s="3"/>
      <c r="B3" s="3"/>
      <c r="C3" s="3"/>
    </row>
    <row r="4" spans="1:6" ht="15.75">
      <c r="A4" s="4" t="s">
        <v>2</v>
      </c>
      <c r="B4" s="5"/>
      <c r="C4" s="6" t="s">
        <v>3</v>
      </c>
    </row>
    <row r="5" spans="1:6" ht="15.75">
      <c r="A5" s="4" t="s">
        <v>4</v>
      </c>
      <c r="B5" s="5"/>
      <c r="C5" s="7">
        <v>486400</v>
      </c>
    </row>
    <row r="6" spans="1:6" ht="15.75">
      <c r="A6" s="4" t="s">
        <v>5</v>
      </c>
      <c r="B6" s="8"/>
      <c r="C6" s="6">
        <v>1000000</v>
      </c>
    </row>
    <row r="7" spans="1:6" ht="15.75">
      <c r="A7" s="4" t="s">
        <v>6</v>
      </c>
      <c r="B7" s="108"/>
      <c r="C7" s="6">
        <v>500000</v>
      </c>
    </row>
    <row r="8" spans="1:6" ht="15.75">
      <c r="A8" s="4" t="s">
        <v>7</v>
      </c>
      <c r="B8" s="8"/>
      <c r="C8" s="6">
        <v>1000000</v>
      </c>
      <c r="F8" s="10"/>
    </row>
    <row r="9" spans="1:6" ht="15.75">
      <c r="A9" s="4" t="s">
        <v>8</v>
      </c>
      <c r="B9" s="108"/>
      <c r="C9" s="6">
        <v>1000000</v>
      </c>
      <c r="E9" s="12"/>
    </row>
    <row r="10" spans="1:6" ht="15.75">
      <c r="A10" s="4" t="s">
        <v>9</v>
      </c>
      <c r="B10" s="8"/>
      <c r="C10" s="6">
        <v>1000000</v>
      </c>
      <c r="E10" s="12"/>
    </row>
    <row r="11" spans="1:6" ht="15.75">
      <c r="A11" s="4" t="s">
        <v>10</v>
      </c>
      <c r="B11" s="108"/>
      <c r="C11" s="6">
        <v>290000</v>
      </c>
      <c r="E11" s="12"/>
    </row>
    <row r="12" spans="1:6" ht="15.75">
      <c r="A12" s="4" t="s">
        <v>11</v>
      </c>
      <c r="B12" s="8"/>
      <c r="C12" s="6">
        <v>500000</v>
      </c>
      <c r="E12" s="12"/>
    </row>
    <row r="13" spans="1:6" ht="15.75">
      <c r="A13" s="4" t="s">
        <v>324</v>
      </c>
      <c r="B13" s="108"/>
      <c r="C13" s="6">
        <v>1860000</v>
      </c>
      <c r="E13" s="12"/>
    </row>
    <row r="14" spans="1:6" ht="15.75">
      <c r="A14" s="4" t="s">
        <v>325</v>
      </c>
      <c r="B14" s="8"/>
      <c r="C14" s="6">
        <v>500000</v>
      </c>
      <c r="E14" s="12"/>
    </row>
    <row r="15" spans="1:6" ht="15.75">
      <c r="A15" s="112" t="s">
        <v>331</v>
      </c>
      <c r="B15" s="5"/>
      <c r="C15" s="9">
        <f>SUM(C5:C14)</f>
        <v>8136400</v>
      </c>
      <c r="E15" s="12"/>
    </row>
    <row r="16" spans="1:6" ht="15.75">
      <c r="A16" s="4" t="s">
        <v>14</v>
      </c>
      <c r="B16" s="82">
        <v>6232565</v>
      </c>
      <c r="C16" s="74"/>
      <c r="E16" s="12"/>
    </row>
    <row r="17" spans="1:8" ht="15.75">
      <c r="A17" s="4" t="s">
        <v>15</v>
      </c>
      <c r="B17" s="82">
        <v>341000</v>
      </c>
      <c r="C17" s="5"/>
      <c r="E17" s="12"/>
    </row>
    <row r="18" spans="1:8" ht="15.75">
      <c r="A18" s="14" t="s">
        <v>16</v>
      </c>
      <c r="B18" s="82">
        <v>23596</v>
      </c>
      <c r="C18" s="5"/>
      <c r="E18" s="12"/>
    </row>
    <row r="19" spans="1:8" ht="15.75">
      <c r="A19" s="14" t="s">
        <v>17</v>
      </c>
      <c r="B19" s="82">
        <v>22113</v>
      </c>
      <c r="C19" s="5"/>
    </row>
    <row r="20" spans="1:8" ht="15.75">
      <c r="A20" s="14" t="s">
        <v>18</v>
      </c>
      <c r="B20" s="82">
        <v>6269</v>
      </c>
      <c r="C20" s="5"/>
    </row>
    <row r="21" spans="1:8" ht="15.75">
      <c r="A21" s="14" t="s">
        <v>19</v>
      </c>
      <c r="B21" s="82">
        <v>38460</v>
      </c>
      <c r="C21" s="5"/>
      <c r="E21" s="18"/>
    </row>
    <row r="22" spans="1:8" ht="15.75">
      <c r="A22" s="14" t="s">
        <v>20</v>
      </c>
      <c r="B22" s="16">
        <v>35924</v>
      </c>
      <c r="C22" s="5"/>
      <c r="E22" s="18"/>
      <c r="H22" t="s">
        <v>261</v>
      </c>
    </row>
    <row r="23" spans="1:8" ht="15.75">
      <c r="A23" s="15" t="s">
        <v>21</v>
      </c>
      <c r="B23" s="16">
        <v>15537</v>
      </c>
      <c r="C23" s="5"/>
      <c r="F23" s="18">
        <f>C16+C47</f>
        <v>7567829</v>
      </c>
    </row>
    <row r="24" spans="1:8" ht="15.75">
      <c r="A24" s="15" t="s">
        <v>22</v>
      </c>
      <c r="B24" s="16">
        <v>70196</v>
      </c>
      <c r="C24" s="5"/>
    </row>
    <row r="25" spans="1:8" ht="15.75">
      <c r="A25" s="15" t="s">
        <v>23</v>
      </c>
      <c r="B25" s="16">
        <v>243612</v>
      </c>
      <c r="C25" s="17"/>
      <c r="F25" s="18">
        <f>C15-F23</f>
        <v>568571</v>
      </c>
    </row>
    <row r="26" spans="1:8" ht="15.75">
      <c r="A26" s="15" t="s">
        <v>24</v>
      </c>
      <c r="B26" s="83">
        <v>33635</v>
      </c>
      <c r="C26" s="17"/>
      <c r="E26" s="18"/>
    </row>
    <row r="27" spans="1:8" ht="15.75" customHeight="1">
      <c r="A27" s="15" t="s">
        <v>25</v>
      </c>
      <c r="B27" s="83">
        <v>100182</v>
      </c>
      <c r="C27" s="17"/>
      <c r="E27" s="12"/>
      <c r="F27" s="18"/>
    </row>
    <row r="28" spans="1:8" ht="15.75" customHeight="1">
      <c r="A28" s="15" t="s">
        <v>326</v>
      </c>
      <c r="B28" s="83">
        <v>25854</v>
      </c>
      <c r="C28" s="17"/>
      <c r="E28" s="12"/>
      <c r="F28" s="18"/>
    </row>
    <row r="29" spans="1:8" ht="15.75" customHeight="1">
      <c r="A29" s="15" t="s">
        <v>26</v>
      </c>
      <c r="B29" s="16">
        <v>14190</v>
      </c>
      <c r="C29" s="17"/>
      <c r="E29" s="24"/>
      <c r="F29" s="24"/>
    </row>
    <row r="30" spans="1:8" ht="15.75">
      <c r="A30" s="15" t="s">
        <v>27</v>
      </c>
      <c r="B30" s="16">
        <v>328280</v>
      </c>
      <c r="C30" s="17"/>
    </row>
    <row r="31" spans="1:8" ht="15.75">
      <c r="A31" s="15" t="s">
        <v>28</v>
      </c>
      <c r="B31" s="16">
        <v>36416</v>
      </c>
      <c r="C31" s="17"/>
      <c r="F31" s="18"/>
    </row>
    <row r="32" spans="1:8" ht="15.75">
      <c r="A32" s="15" t="s">
        <v>29</v>
      </c>
      <c r="B32" s="20">
        <v>2000</v>
      </c>
      <c r="C32" s="17"/>
      <c r="E32" s="18"/>
    </row>
    <row r="33" spans="1:5" ht="15.75">
      <c r="A33" s="15" t="s">
        <v>30</v>
      </c>
      <c r="B33" s="20">
        <v>35046</v>
      </c>
      <c r="C33" s="17"/>
      <c r="E33" s="18"/>
    </row>
    <row r="34" spans="1:5" ht="15.75">
      <c r="A34" s="15" t="s">
        <v>327</v>
      </c>
      <c r="B34" s="20">
        <v>1682</v>
      </c>
      <c r="C34" s="17"/>
      <c r="E34" s="18"/>
    </row>
    <row r="35" spans="1:5" ht="15.75">
      <c r="A35" s="15" t="s">
        <v>32</v>
      </c>
      <c r="B35" s="20">
        <v>25000</v>
      </c>
      <c r="C35" s="17"/>
      <c r="E35" s="18"/>
    </row>
    <row r="36" spans="1:5" ht="15.75">
      <c r="A36" s="15" t="s">
        <v>33</v>
      </c>
      <c r="B36" s="20">
        <v>34000</v>
      </c>
      <c r="C36" s="17"/>
      <c r="E36" s="18"/>
    </row>
    <row r="37" spans="1:5" ht="15.75">
      <c r="A37" s="15" t="s">
        <v>34</v>
      </c>
      <c r="B37" s="20">
        <v>25441</v>
      </c>
      <c r="C37" s="17"/>
      <c r="E37" s="18"/>
    </row>
    <row r="38" spans="1:5" ht="15.75">
      <c r="A38" s="15" t="s">
        <v>35</v>
      </c>
      <c r="B38" s="20">
        <v>36908</v>
      </c>
      <c r="C38" s="17"/>
      <c r="E38" s="18"/>
    </row>
    <row r="39" spans="1:5" ht="15.75">
      <c r="A39" s="15" t="s">
        <v>328</v>
      </c>
      <c r="B39" s="20">
        <v>487306</v>
      </c>
      <c r="C39" s="17"/>
      <c r="E39" s="18"/>
    </row>
    <row r="40" spans="1:5" ht="15.75">
      <c r="A40" s="15" t="s">
        <v>37</v>
      </c>
      <c r="B40" s="20">
        <v>944</v>
      </c>
      <c r="C40" s="17"/>
      <c r="E40" s="18"/>
    </row>
    <row r="41" spans="1:5" ht="15.75">
      <c r="A41" s="15" t="s">
        <v>329</v>
      </c>
      <c r="B41" s="20">
        <v>8000</v>
      </c>
      <c r="C41" s="17"/>
      <c r="E41" s="18"/>
    </row>
    <row r="42" spans="1:5" ht="31.5">
      <c r="A42" s="14" t="s">
        <v>39</v>
      </c>
      <c r="B42" s="20">
        <v>17377</v>
      </c>
      <c r="C42" s="17"/>
      <c r="E42" s="18"/>
    </row>
    <row r="43" spans="1:5" ht="15.75">
      <c r="A43" s="15" t="s">
        <v>40</v>
      </c>
      <c r="B43" s="20">
        <v>40342</v>
      </c>
      <c r="C43" s="17"/>
      <c r="E43" s="18"/>
    </row>
    <row r="44" spans="1:5" ht="15.75">
      <c r="A44" s="1" t="s">
        <v>330</v>
      </c>
      <c r="B44" s="2">
        <v>190000</v>
      </c>
      <c r="C44" s="17"/>
      <c r="E44" s="18"/>
    </row>
    <row r="45" spans="1:5" ht="15.75">
      <c r="A45" s="15"/>
      <c r="B45" s="20"/>
      <c r="C45" s="17"/>
      <c r="E45" s="18"/>
    </row>
    <row r="46" spans="1:5" ht="15.75">
      <c r="A46" s="15"/>
      <c r="B46" s="20"/>
      <c r="C46" s="17"/>
      <c r="E46" s="18"/>
    </row>
    <row r="47" spans="1:5" ht="15.75">
      <c r="A47" s="14"/>
      <c r="B47" s="109"/>
      <c r="C47" s="21">
        <f>SUM(B16:B31)</f>
        <v>7567829</v>
      </c>
      <c r="E47" s="18"/>
    </row>
    <row r="48" spans="1:5" ht="15.75">
      <c r="A48" s="109" t="s">
        <v>42</v>
      </c>
      <c r="B48" s="109"/>
      <c r="C48" s="23">
        <f>SUM(C16:C47)</f>
        <v>7567829</v>
      </c>
    </row>
    <row r="49" spans="1:3" ht="15.75">
      <c r="A49" s="109" t="s">
        <v>43</v>
      </c>
      <c r="B49" s="5"/>
      <c r="C49" s="23"/>
    </row>
    <row r="50" spans="1:3" ht="15.75">
      <c r="A50" s="4" t="s">
        <v>122</v>
      </c>
      <c r="B50" s="8"/>
      <c r="C50" s="23">
        <f>C15-C48</f>
        <v>568571</v>
      </c>
    </row>
    <row r="51" spans="1:3" ht="15.75">
      <c r="A51" s="27" t="s">
        <v>263</v>
      </c>
      <c r="C51" s="23">
        <f>C17-C50</f>
        <v>-568571</v>
      </c>
    </row>
    <row r="52" spans="1:3" ht="21.75">
      <c r="A52" s="28"/>
      <c r="C52" s="29"/>
    </row>
  </sheetData>
  <mergeCells count="2">
    <mergeCell ref="A1:C1"/>
    <mergeCell ref="A2:C2"/>
  </mergeCells>
  <pageMargins left="0.7" right="0.359722222222222" top="0.49027777777777798" bottom="0.22013888888888899" header="0.51180555555555496" footer="0.51180555555555496"/>
  <pageSetup firstPageNumber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4:P51"/>
  <sheetViews>
    <sheetView topLeftCell="C58" workbookViewId="0">
      <selection activeCell="B30" sqref="B30"/>
    </sheetView>
  </sheetViews>
  <sheetFormatPr defaultColWidth="8.5703125" defaultRowHeight="15"/>
  <cols>
    <col min="1" max="1" width="27.42578125" customWidth="1"/>
    <col min="2" max="2" width="13" customWidth="1"/>
    <col min="3" max="3" width="13.140625" customWidth="1"/>
    <col min="4" max="4" width="20.140625" customWidth="1"/>
    <col min="5" max="5" width="8.85546875" customWidth="1"/>
    <col min="6" max="6" width="15.140625" customWidth="1"/>
    <col min="11" max="11" width="18" customWidth="1"/>
    <col min="12" max="12" width="18.42578125" customWidth="1"/>
    <col min="13" max="13" width="13.42578125" customWidth="1"/>
    <col min="14" max="14" width="20" customWidth="1"/>
  </cols>
  <sheetData>
    <row r="4" spans="1:16" ht="36" customHeight="1">
      <c r="B4" t="s">
        <v>228</v>
      </c>
      <c r="C4" t="s">
        <v>229</v>
      </c>
      <c r="D4" s="30" t="s">
        <v>230</v>
      </c>
      <c r="E4" t="s">
        <v>231</v>
      </c>
      <c r="K4" s="76" t="s">
        <v>232</v>
      </c>
      <c r="L4" s="76">
        <v>190302</v>
      </c>
      <c r="M4" s="76">
        <v>5</v>
      </c>
      <c r="N4" s="76">
        <v>956510</v>
      </c>
      <c r="P4">
        <v>39554</v>
      </c>
    </row>
    <row r="5" spans="1:16" ht="18.75">
      <c r="A5" t="s">
        <v>233</v>
      </c>
      <c r="B5">
        <v>182134</v>
      </c>
      <c r="C5">
        <v>96390</v>
      </c>
      <c r="E5">
        <v>81396</v>
      </c>
      <c r="F5" s="77"/>
      <c r="K5" s="76" t="s">
        <v>231</v>
      </c>
      <c r="L5" s="76">
        <v>85400</v>
      </c>
      <c r="M5" s="76">
        <v>5</v>
      </c>
      <c r="N5" s="76">
        <f>L5*M5</f>
        <v>427000</v>
      </c>
      <c r="P5">
        <v>87584</v>
      </c>
    </row>
    <row r="6" spans="1:16" ht="18.75">
      <c r="A6" t="s">
        <v>234</v>
      </c>
      <c r="B6">
        <v>182134</v>
      </c>
      <c r="C6">
        <v>96390</v>
      </c>
      <c r="E6">
        <v>81396</v>
      </c>
      <c r="F6" s="77"/>
      <c r="K6" s="76" t="s">
        <v>229</v>
      </c>
      <c r="L6" s="76">
        <v>89792</v>
      </c>
      <c r="M6" s="76"/>
      <c r="N6" s="76">
        <v>665890</v>
      </c>
      <c r="P6">
        <v>87584</v>
      </c>
    </row>
    <row r="7" spans="1:16" ht="18.75">
      <c r="A7" t="s">
        <v>235</v>
      </c>
      <c r="B7">
        <v>182134</v>
      </c>
      <c r="C7">
        <v>96390</v>
      </c>
      <c r="E7">
        <v>81396</v>
      </c>
      <c r="F7" s="77"/>
      <c r="K7" s="76" t="s">
        <v>236</v>
      </c>
      <c r="L7" s="76">
        <v>40000</v>
      </c>
      <c r="M7" s="76">
        <v>5</v>
      </c>
      <c r="N7" s="76">
        <f>L7*M7</f>
        <v>200000</v>
      </c>
      <c r="P7">
        <v>89792</v>
      </c>
    </row>
    <row r="8" spans="1:16" ht="18.75">
      <c r="A8" t="s">
        <v>237</v>
      </c>
      <c r="B8">
        <v>182134</v>
      </c>
      <c r="C8">
        <v>96390</v>
      </c>
      <c r="E8">
        <v>81396</v>
      </c>
      <c r="F8" s="77"/>
      <c r="K8" s="76" t="s">
        <v>238</v>
      </c>
      <c r="L8" s="76">
        <v>8000</v>
      </c>
      <c r="M8" s="76">
        <v>5</v>
      </c>
      <c r="N8" s="76">
        <f>L8*M8</f>
        <v>40000</v>
      </c>
      <c r="P8">
        <v>89792</v>
      </c>
    </row>
    <row r="9" spans="1:16" ht="18.75">
      <c r="A9" t="s">
        <v>239</v>
      </c>
      <c r="B9">
        <v>182134</v>
      </c>
      <c r="C9">
        <v>52858</v>
      </c>
      <c r="D9">
        <v>39554</v>
      </c>
      <c r="E9">
        <v>83300</v>
      </c>
      <c r="F9" s="77"/>
      <c r="K9" s="76" t="s">
        <v>240</v>
      </c>
      <c r="L9" s="76">
        <v>18125</v>
      </c>
      <c r="M9" s="76">
        <v>5</v>
      </c>
      <c r="N9" s="76">
        <f>L9*M9</f>
        <v>90625</v>
      </c>
      <c r="P9">
        <v>89792</v>
      </c>
    </row>
    <row r="10" spans="1:16" ht="18.75">
      <c r="A10" t="s">
        <v>241</v>
      </c>
      <c r="B10">
        <v>182134</v>
      </c>
      <c r="D10">
        <v>87584</v>
      </c>
      <c r="E10">
        <v>83300</v>
      </c>
      <c r="F10" s="77"/>
      <c r="K10" s="76" t="s">
        <v>242</v>
      </c>
      <c r="L10" s="76">
        <v>17500</v>
      </c>
      <c r="M10" s="76">
        <v>5</v>
      </c>
      <c r="N10" s="76">
        <f>L10*M10</f>
        <v>87500</v>
      </c>
      <c r="P10">
        <v>89792</v>
      </c>
    </row>
    <row r="11" spans="1:16" ht="18.75">
      <c r="A11" t="s">
        <v>243</v>
      </c>
      <c r="B11">
        <v>182134</v>
      </c>
      <c r="D11">
        <v>89792</v>
      </c>
      <c r="E11">
        <v>85400</v>
      </c>
      <c r="F11" s="77"/>
      <c r="K11" s="76" t="s">
        <v>244</v>
      </c>
      <c r="L11" s="76"/>
      <c r="M11" s="78" t="s">
        <v>245</v>
      </c>
      <c r="N11" s="76">
        <f>SUM(N4:N10)</f>
        <v>2467525</v>
      </c>
      <c r="P11">
        <v>89792</v>
      </c>
    </row>
    <row r="12" spans="1:16" ht="18.75">
      <c r="A12" t="s">
        <v>246</v>
      </c>
      <c r="B12">
        <v>191302</v>
      </c>
      <c r="D12">
        <v>89792</v>
      </c>
      <c r="E12">
        <v>85400</v>
      </c>
      <c r="F12" s="77">
        <v>40000</v>
      </c>
      <c r="G12">
        <v>8000</v>
      </c>
      <c r="H12">
        <v>17500</v>
      </c>
      <c r="I12">
        <v>18875</v>
      </c>
      <c r="K12" s="76" t="s">
        <v>247</v>
      </c>
      <c r="L12" s="76"/>
      <c r="M12" s="146" t="s">
        <v>248</v>
      </c>
      <c r="N12" s="76">
        <v>400000</v>
      </c>
      <c r="P12">
        <f>SUM(P4:P11)</f>
        <v>663682</v>
      </c>
    </row>
    <row r="13" spans="1:16" ht="18.75">
      <c r="A13" t="s">
        <v>249</v>
      </c>
      <c r="B13">
        <v>191302</v>
      </c>
      <c r="D13">
        <v>89792</v>
      </c>
      <c r="E13">
        <v>85400</v>
      </c>
      <c r="F13" s="77">
        <v>40000</v>
      </c>
      <c r="G13">
        <v>8000</v>
      </c>
      <c r="H13">
        <v>17500</v>
      </c>
      <c r="I13">
        <v>18875</v>
      </c>
      <c r="K13" s="76" t="s">
        <v>250</v>
      </c>
      <c r="L13" s="76"/>
      <c r="M13" s="146"/>
      <c r="N13" s="76">
        <v>1286881</v>
      </c>
    </row>
    <row r="14" spans="1:16" ht="18.75">
      <c r="A14" t="s">
        <v>251</v>
      </c>
      <c r="B14">
        <v>191302</v>
      </c>
      <c r="D14">
        <v>89792</v>
      </c>
      <c r="E14">
        <v>85400</v>
      </c>
      <c r="F14" s="77">
        <v>40000</v>
      </c>
      <c r="G14">
        <v>8000</v>
      </c>
      <c r="H14">
        <v>17500</v>
      </c>
      <c r="I14">
        <v>18875</v>
      </c>
      <c r="K14" s="76"/>
      <c r="L14" s="76"/>
      <c r="M14" s="78" t="s">
        <v>252</v>
      </c>
      <c r="N14" s="79">
        <f>SUM(N11:N13)</f>
        <v>4154406</v>
      </c>
    </row>
    <row r="15" spans="1:16" ht="18.75">
      <c r="A15" t="s">
        <v>253</v>
      </c>
      <c r="B15">
        <v>191302</v>
      </c>
      <c r="D15">
        <v>89792</v>
      </c>
      <c r="E15">
        <v>85400</v>
      </c>
      <c r="F15" s="77">
        <v>40000</v>
      </c>
      <c r="G15">
        <v>8000</v>
      </c>
      <c r="H15">
        <v>17500</v>
      </c>
      <c r="I15">
        <v>18875</v>
      </c>
      <c r="K15" s="76" t="s">
        <v>254</v>
      </c>
      <c r="L15" s="76"/>
      <c r="M15" s="76"/>
      <c r="N15" s="76">
        <v>3373484</v>
      </c>
    </row>
    <row r="16" spans="1:16" ht="43.5" customHeight="1">
      <c r="A16" t="s">
        <v>255</v>
      </c>
      <c r="B16">
        <v>191302</v>
      </c>
      <c r="D16">
        <v>89792</v>
      </c>
      <c r="E16">
        <v>85400</v>
      </c>
      <c r="F16" s="77">
        <v>40000</v>
      </c>
      <c r="G16">
        <v>8000</v>
      </c>
      <c r="H16">
        <v>17500</v>
      </c>
      <c r="I16">
        <v>18875</v>
      </c>
      <c r="K16" s="147" t="s">
        <v>256</v>
      </c>
      <c r="L16" s="147"/>
      <c r="M16" s="147"/>
      <c r="N16" s="79">
        <f>SUM(N14:N15)</f>
        <v>7527890</v>
      </c>
      <c r="P16">
        <f>N11+N15</f>
        <v>5841009</v>
      </c>
    </row>
    <row r="17" spans="1:14" ht="18.75">
      <c r="A17" t="s">
        <v>247</v>
      </c>
      <c r="B17">
        <v>186076</v>
      </c>
      <c r="C17">
        <v>7371</v>
      </c>
      <c r="D17">
        <f>SUM(D9:D16)</f>
        <v>665890</v>
      </c>
      <c r="F17" s="77"/>
      <c r="K17" s="76"/>
      <c r="L17" s="76"/>
      <c r="M17" s="76"/>
      <c r="N17" s="76"/>
    </row>
    <row r="18" spans="1:14" ht="18.75">
      <c r="A18" t="s">
        <v>257</v>
      </c>
      <c r="B18">
        <v>3942</v>
      </c>
      <c r="F18" s="77"/>
      <c r="K18" s="76" t="s">
        <v>258</v>
      </c>
      <c r="L18" s="76"/>
      <c r="M18" s="76"/>
      <c r="N18" s="76">
        <v>3000000</v>
      </c>
    </row>
    <row r="19" spans="1:14" ht="18.75">
      <c r="B19">
        <v>20553</v>
      </c>
      <c r="F19" s="77"/>
      <c r="K19" s="76"/>
      <c r="L19" s="76"/>
      <c r="M19" s="76"/>
      <c r="N19" s="76"/>
    </row>
    <row r="20" spans="1:14" ht="18.75">
      <c r="B20">
        <f>SUM(B5:B19)</f>
        <v>2442019</v>
      </c>
      <c r="C20">
        <f>SUM(C5:C18)</f>
        <v>445789</v>
      </c>
      <c r="D20">
        <f>SUM(D5:D18)</f>
        <v>1331780</v>
      </c>
      <c r="E20">
        <f>SUM(E5:E18)</f>
        <v>1004584</v>
      </c>
      <c r="F20" s="77">
        <f>SUM(B20:E20)</f>
        <v>5224172</v>
      </c>
      <c r="K20" s="76" t="s">
        <v>259</v>
      </c>
      <c r="L20" s="76"/>
      <c r="M20" s="76"/>
      <c r="N20" s="76">
        <f>N16-N18</f>
        <v>4527890</v>
      </c>
    </row>
    <row r="21" spans="1:14">
      <c r="F21">
        <v>4300000</v>
      </c>
      <c r="K21" s="80"/>
      <c r="L21" s="80"/>
      <c r="M21" s="80"/>
      <c r="N21" s="80">
        <v>450000</v>
      </c>
    </row>
    <row r="22" spans="1:14">
      <c r="F22">
        <f>F20-F21</f>
        <v>924172</v>
      </c>
      <c r="K22" s="81"/>
      <c r="L22" s="81"/>
      <c r="M22" s="81"/>
      <c r="N22" s="81">
        <f>N20-N21</f>
        <v>4077890</v>
      </c>
    </row>
    <row r="28" spans="1:14" ht="18.75">
      <c r="A28" s="76" t="s">
        <v>232</v>
      </c>
      <c r="B28" s="76">
        <v>213524</v>
      </c>
      <c r="C28" s="76">
        <v>6</v>
      </c>
      <c r="D28" s="76">
        <f t="shared" ref="D28:D34" si="0">B28*C28</f>
        <v>1281144</v>
      </c>
    </row>
    <row r="29" spans="1:14" ht="18.75">
      <c r="A29" s="76" t="s">
        <v>231</v>
      </c>
      <c r="B29" s="76">
        <v>94776</v>
      </c>
      <c r="C29" s="76">
        <v>6</v>
      </c>
      <c r="D29" s="76">
        <f t="shared" si="0"/>
        <v>568656</v>
      </c>
    </row>
    <row r="30" spans="1:14" ht="18.75">
      <c r="A30" s="76" t="s">
        <v>229</v>
      </c>
      <c r="B30" s="76">
        <v>94000</v>
      </c>
      <c r="C30" s="76">
        <v>6</v>
      </c>
      <c r="D30" s="76">
        <f t="shared" si="0"/>
        <v>564000</v>
      </c>
    </row>
    <row r="31" spans="1:14" ht="18.75">
      <c r="A31" s="76" t="s">
        <v>240</v>
      </c>
      <c r="B31" s="76">
        <v>36736</v>
      </c>
      <c r="C31" s="76">
        <v>6</v>
      </c>
      <c r="D31" s="76">
        <f t="shared" si="0"/>
        <v>220416</v>
      </c>
      <c r="F31">
        <v>2597112</v>
      </c>
      <c r="J31">
        <f>28700+2870+5166</f>
        <v>36736</v>
      </c>
    </row>
    <row r="32" spans="1:14" ht="18.75">
      <c r="A32" s="76" t="s">
        <v>236</v>
      </c>
      <c r="B32" s="76">
        <v>40000</v>
      </c>
      <c r="C32" s="76">
        <v>6</v>
      </c>
      <c r="D32" s="76">
        <f t="shared" si="0"/>
        <v>240000</v>
      </c>
      <c r="F32">
        <f>F31*2</f>
        <v>5194224</v>
      </c>
    </row>
    <row r="33" spans="1:12" ht="18.75">
      <c r="A33" s="76" t="s">
        <v>238</v>
      </c>
      <c r="B33" s="76">
        <v>8000</v>
      </c>
      <c r="C33" s="76">
        <v>6</v>
      </c>
      <c r="D33" s="76">
        <f t="shared" si="0"/>
        <v>48000</v>
      </c>
    </row>
    <row r="34" spans="1:12" ht="18.75">
      <c r="A34" s="76" t="s">
        <v>242</v>
      </c>
      <c r="B34" s="76">
        <v>17500</v>
      </c>
      <c r="C34" s="76">
        <v>6</v>
      </c>
      <c r="D34" s="76">
        <f t="shared" si="0"/>
        <v>105000</v>
      </c>
      <c r="K34">
        <f>3299+90</f>
        <v>3389</v>
      </c>
    </row>
    <row r="35" spans="1:12" ht="18.75">
      <c r="A35" s="76"/>
      <c r="B35" s="76">
        <f>SUM(B28:B34)</f>
        <v>504536</v>
      </c>
      <c r="C35" s="78"/>
      <c r="D35" s="76">
        <f>SUM(D28:D34)</f>
        <v>3027216</v>
      </c>
      <c r="K35">
        <f>K34*18/100</f>
        <v>610.02</v>
      </c>
    </row>
    <row r="36" spans="1:12" ht="18.75">
      <c r="A36" s="76" t="s">
        <v>264</v>
      </c>
      <c r="B36" s="76"/>
      <c r="C36" s="84"/>
      <c r="D36" s="76">
        <v>917045</v>
      </c>
      <c r="J36" t="e">
        <f>674744+#REF!</f>
        <v>#REF!</v>
      </c>
    </row>
    <row r="37" spans="1:12" ht="18.75">
      <c r="A37" s="76" t="s">
        <v>265</v>
      </c>
      <c r="B37" s="76"/>
      <c r="C37" s="84"/>
      <c r="D37" s="76">
        <v>91904</v>
      </c>
    </row>
    <row r="38" spans="1:12" ht="18.75">
      <c r="A38" s="76"/>
      <c r="B38" s="76"/>
      <c r="C38" s="78"/>
      <c r="D38" s="79">
        <f>SUM(D35:D37)</f>
        <v>4036165</v>
      </c>
      <c r="L38" s="10">
        <f>B35*3</f>
        <v>1513608</v>
      </c>
    </row>
    <row r="39" spans="1:12">
      <c r="D39" s="10">
        <f>D38-D36</f>
        <v>3119120</v>
      </c>
      <c r="F39">
        <f>3554000+3941437</f>
        <v>7495437</v>
      </c>
      <c r="H39">
        <f>3178289+3985477+262810</f>
        <v>7426576</v>
      </c>
    </row>
    <row r="40" spans="1:12" ht="18.75" customHeight="1">
      <c r="H40">
        <v>3554000</v>
      </c>
      <c r="I40">
        <f>H39-H40</f>
        <v>3872576</v>
      </c>
    </row>
    <row r="44" spans="1:12" ht="31.5">
      <c r="A44" s="4" t="s">
        <v>5</v>
      </c>
      <c r="B44" s="8"/>
      <c r="C44" s="6">
        <v>1000000</v>
      </c>
      <c r="D44" s="4" t="s">
        <v>6</v>
      </c>
      <c r="E44" s="5"/>
      <c r="F44" s="6">
        <v>500000</v>
      </c>
    </row>
    <row r="45" spans="1:12" ht="31.5">
      <c r="A45" s="4" t="s">
        <v>7</v>
      </c>
      <c r="B45" s="8"/>
      <c r="C45" s="6">
        <v>1000000</v>
      </c>
      <c r="D45" s="4" t="s">
        <v>115</v>
      </c>
      <c r="E45" s="5"/>
      <c r="F45" s="6">
        <v>1000000</v>
      </c>
    </row>
    <row r="46" spans="1:12" ht="28.5" customHeight="1">
      <c r="A46" s="4" t="s">
        <v>9</v>
      </c>
      <c r="B46" s="8"/>
      <c r="C46" s="6">
        <v>1000000</v>
      </c>
    </row>
    <row r="48" spans="1:12" ht="31.5">
      <c r="A48" s="85" t="s">
        <v>266</v>
      </c>
      <c r="C48" s="86">
        <v>262810</v>
      </c>
    </row>
    <row r="49" spans="1:6" ht="15.75">
      <c r="A49" s="85" t="s">
        <v>267</v>
      </c>
      <c r="C49" s="10">
        <f>SUM(C44:C48)</f>
        <v>3262810</v>
      </c>
      <c r="F49" s="10">
        <f>SUM(F44:F48)</f>
        <v>1500000</v>
      </c>
    </row>
    <row r="50" spans="1:6" ht="31.5">
      <c r="A50" s="85" t="s">
        <v>268</v>
      </c>
      <c r="C50" s="86">
        <v>3554000</v>
      </c>
      <c r="D50" s="85" t="s">
        <v>269</v>
      </c>
      <c r="F50">
        <v>7150000</v>
      </c>
    </row>
    <row r="51" spans="1:6" ht="31.5">
      <c r="A51" s="85" t="s">
        <v>270</v>
      </c>
      <c r="C51" s="10">
        <f>C50-C49</f>
        <v>291190</v>
      </c>
      <c r="F51" s="10">
        <f>F50-F49</f>
        <v>5650000</v>
      </c>
    </row>
  </sheetData>
  <mergeCells count="2">
    <mergeCell ref="M12:M13"/>
    <mergeCell ref="K16:M16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141"/>
  <sheetViews>
    <sheetView topLeftCell="A16" workbookViewId="0">
      <pane xSplit="3" topLeftCell="E1" activePane="topRight" state="frozen"/>
      <selection activeCell="A90" sqref="A90"/>
      <selection pane="topRight" activeCell="Q42" sqref="Q42"/>
    </sheetView>
  </sheetViews>
  <sheetFormatPr defaultColWidth="8.5703125" defaultRowHeight="15"/>
  <cols>
    <col min="1" max="1" width="11.5703125" customWidth="1"/>
    <col min="2" max="2" width="9.85546875" customWidth="1"/>
    <col min="3" max="3" width="27.140625" customWidth="1"/>
    <col min="4" max="4" width="9.28515625" style="37" customWidth="1"/>
    <col min="5" max="5" width="8.140625" customWidth="1"/>
    <col min="7" max="7" width="7.28515625" customWidth="1"/>
    <col min="12" max="12" width="11.5703125" customWidth="1"/>
    <col min="14" max="14" width="11.7109375" customWidth="1"/>
    <col min="15" max="15" width="10.42578125" customWidth="1"/>
    <col min="17" max="17" width="13.85546875" customWidth="1"/>
  </cols>
  <sheetData>
    <row r="1" spans="1:18" ht="21">
      <c r="A1" s="149" t="s">
        <v>271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</row>
    <row r="2" spans="1:18" ht="30">
      <c r="A2" s="48" t="s">
        <v>124</v>
      </c>
      <c r="B2" s="48" t="s">
        <v>272</v>
      </c>
      <c r="C2" s="48" t="s">
        <v>273</v>
      </c>
      <c r="D2" s="48" t="s">
        <v>274</v>
      </c>
      <c r="E2" s="48" t="s">
        <v>275</v>
      </c>
      <c r="F2" s="48" t="s">
        <v>276</v>
      </c>
      <c r="G2" s="48" t="s">
        <v>233</v>
      </c>
      <c r="H2" s="48" t="s">
        <v>234</v>
      </c>
      <c r="I2" s="48" t="s">
        <v>235</v>
      </c>
      <c r="J2" s="48" t="s">
        <v>237</v>
      </c>
      <c r="K2" s="48" t="s">
        <v>239</v>
      </c>
      <c r="L2" s="48" t="s">
        <v>241</v>
      </c>
      <c r="M2" s="48" t="s">
        <v>243</v>
      </c>
      <c r="N2" s="48" t="s">
        <v>246</v>
      </c>
      <c r="O2" s="48" t="s">
        <v>249</v>
      </c>
      <c r="P2" s="48" t="s">
        <v>251</v>
      </c>
      <c r="Q2" s="48" t="s">
        <v>253</v>
      </c>
      <c r="R2" s="48" t="s">
        <v>255</v>
      </c>
    </row>
    <row r="3" spans="1:18">
      <c r="A3" s="2" t="s">
        <v>277</v>
      </c>
      <c r="B3" s="2"/>
      <c r="C3" s="2"/>
      <c r="D3" s="42">
        <v>448604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>
      <c r="A4" s="94" t="s">
        <v>311</v>
      </c>
      <c r="B4" s="94">
        <v>1308197</v>
      </c>
      <c r="C4" s="41" t="s">
        <v>67</v>
      </c>
      <c r="D4" s="106"/>
      <c r="E4" s="41">
        <f>D3-F4</f>
        <v>157493</v>
      </c>
      <c r="F4" s="94">
        <v>291111</v>
      </c>
      <c r="G4" s="2">
        <v>291111</v>
      </c>
      <c r="H4" s="2">
        <v>300831</v>
      </c>
      <c r="I4" s="35">
        <v>300831</v>
      </c>
      <c r="J4" s="2">
        <v>300831</v>
      </c>
      <c r="K4" s="2">
        <v>0</v>
      </c>
      <c r="L4" s="2">
        <v>16610</v>
      </c>
      <c r="M4" s="2">
        <v>43400</v>
      </c>
      <c r="N4" s="34">
        <v>245917</v>
      </c>
      <c r="O4" s="34">
        <v>35455</v>
      </c>
      <c r="P4" s="34">
        <v>228889</v>
      </c>
      <c r="Q4">
        <v>56100</v>
      </c>
      <c r="R4" s="2">
        <v>232005</v>
      </c>
    </row>
    <row r="5" spans="1:18">
      <c r="A5" s="94" t="s">
        <v>311</v>
      </c>
      <c r="B5" s="94">
        <f>B4+1</f>
        <v>1308198</v>
      </c>
      <c r="C5" s="41" t="s">
        <v>85</v>
      </c>
      <c r="D5" s="106"/>
      <c r="E5" s="41">
        <f t="shared" ref="E5:E36" si="0">E4-F5+D4</f>
        <v>99993</v>
      </c>
      <c r="F5" s="94">
        <v>57500</v>
      </c>
      <c r="G5" s="2">
        <v>57500</v>
      </c>
      <c r="H5" s="2">
        <v>55400</v>
      </c>
      <c r="I5" s="35">
        <v>56100</v>
      </c>
      <c r="J5" s="2">
        <v>54767</v>
      </c>
      <c r="K5" s="2">
        <v>0</v>
      </c>
      <c r="L5" s="34">
        <v>56155</v>
      </c>
      <c r="M5" s="2">
        <v>15855</v>
      </c>
      <c r="N5" s="34">
        <v>38200</v>
      </c>
      <c r="O5" s="34">
        <v>17365</v>
      </c>
      <c r="P5" s="34">
        <v>37500</v>
      </c>
      <c r="Q5">
        <v>12835</v>
      </c>
      <c r="R5" s="2">
        <v>53900</v>
      </c>
    </row>
    <row r="6" spans="1:18">
      <c r="A6" s="94" t="s">
        <v>311</v>
      </c>
      <c r="B6" s="94">
        <f>B5+1</f>
        <v>1308199</v>
      </c>
      <c r="C6" s="41" t="s">
        <v>94</v>
      </c>
      <c r="D6" s="106"/>
      <c r="E6" s="41">
        <f t="shared" si="0"/>
        <v>83383</v>
      </c>
      <c r="F6" s="94">
        <v>16610</v>
      </c>
      <c r="G6" s="2">
        <v>16610</v>
      </c>
      <c r="H6" s="2">
        <v>15855</v>
      </c>
      <c r="I6" s="35">
        <v>16610</v>
      </c>
      <c r="J6" s="2">
        <v>17365</v>
      </c>
      <c r="K6" s="2">
        <v>0</v>
      </c>
      <c r="L6" s="34">
        <v>8000</v>
      </c>
      <c r="M6" s="2">
        <v>8000</v>
      </c>
      <c r="N6" s="34">
        <v>22100</v>
      </c>
      <c r="O6" s="34">
        <v>7200</v>
      </c>
      <c r="P6" s="34">
        <v>18120</v>
      </c>
      <c r="Q6">
        <v>228515</v>
      </c>
      <c r="R6" s="2">
        <v>16610</v>
      </c>
    </row>
    <row r="7" spans="1:18" ht="30">
      <c r="A7" s="94" t="s">
        <v>311</v>
      </c>
      <c r="B7" s="94">
        <f>B6+1</f>
        <v>1308200</v>
      </c>
      <c r="C7" s="41" t="s">
        <v>89</v>
      </c>
      <c r="D7" s="106"/>
      <c r="E7" s="41">
        <f t="shared" si="0"/>
        <v>75383</v>
      </c>
      <c r="F7" s="94">
        <v>8000</v>
      </c>
      <c r="G7" s="2">
        <v>8000</v>
      </c>
      <c r="H7" s="2">
        <v>8000</v>
      </c>
      <c r="I7" s="87">
        <v>7484</v>
      </c>
      <c r="J7" s="2">
        <v>7733</v>
      </c>
      <c r="K7" s="2">
        <v>0</v>
      </c>
      <c r="L7" s="2">
        <v>224081</v>
      </c>
      <c r="N7" s="34">
        <v>433</v>
      </c>
      <c r="O7" s="34"/>
      <c r="P7" s="34">
        <v>39128</v>
      </c>
      <c r="Q7">
        <v>8000</v>
      </c>
      <c r="R7" s="2">
        <v>40868</v>
      </c>
    </row>
    <row r="8" spans="1:18">
      <c r="A8" s="94" t="s">
        <v>72</v>
      </c>
      <c r="B8" s="94">
        <v>1309751</v>
      </c>
      <c r="C8" s="41" t="s">
        <v>88</v>
      </c>
      <c r="D8" s="106"/>
      <c r="E8" s="41">
        <f t="shared" si="0"/>
        <v>53283</v>
      </c>
      <c r="F8" s="94">
        <v>22100</v>
      </c>
      <c r="G8" s="2">
        <v>22100</v>
      </c>
      <c r="H8" s="2">
        <v>22100</v>
      </c>
      <c r="I8" s="35">
        <v>22100</v>
      </c>
      <c r="J8" s="2">
        <v>22100</v>
      </c>
      <c r="K8" s="2">
        <v>0</v>
      </c>
      <c r="L8" s="2">
        <v>219661</v>
      </c>
      <c r="M8" s="35">
        <v>237469</v>
      </c>
      <c r="N8" s="47">
        <v>17365</v>
      </c>
      <c r="O8" s="34">
        <v>226889</v>
      </c>
      <c r="P8" s="34">
        <v>2000</v>
      </c>
      <c r="Q8">
        <v>39128</v>
      </c>
      <c r="R8" s="91">
        <v>33674</v>
      </c>
    </row>
    <row r="9" spans="1:18">
      <c r="A9" s="94" t="s">
        <v>72</v>
      </c>
      <c r="B9" s="94">
        <f>B8+1</f>
        <v>1309752</v>
      </c>
      <c r="C9" s="41" t="s">
        <v>73</v>
      </c>
      <c r="D9" s="106"/>
      <c r="E9" s="41">
        <f t="shared" si="0"/>
        <v>52850</v>
      </c>
      <c r="F9" s="94">
        <v>433</v>
      </c>
      <c r="G9" s="2">
        <v>433</v>
      </c>
      <c r="H9" s="2">
        <v>433</v>
      </c>
      <c r="I9" s="35">
        <v>433</v>
      </c>
      <c r="J9" s="2">
        <v>433</v>
      </c>
      <c r="K9" s="2">
        <v>0</v>
      </c>
      <c r="L9" s="2">
        <v>16365</v>
      </c>
      <c r="M9" s="35">
        <v>22100</v>
      </c>
      <c r="N9" s="45">
        <v>33300</v>
      </c>
      <c r="O9" s="34">
        <v>39128</v>
      </c>
      <c r="P9" s="34">
        <v>3000</v>
      </c>
      <c r="Q9" s="34">
        <v>433</v>
      </c>
      <c r="R9" s="2">
        <v>6550</v>
      </c>
    </row>
    <row r="10" spans="1:18" ht="30">
      <c r="A10" s="94" t="s">
        <v>72</v>
      </c>
      <c r="B10" s="94">
        <f>B9+1</f>
        <v>1309753</v>
      </c>
      <c r="C10" s="41" t="s">
        <v>77</v>
      </c>
      <c r="D10" s="106"/>
      <c r="E10" s="41">
        <f t="shared" si="0"/>
        <v>8050</v>
      </c>
      <c r="F10" s="94">
        <v>44800</v>
      </c>
      <c r="G10" s="2">
        <v>44800</v>
      </c>
      <c r="H10" s="2">
        <v>44800</v>
      </c>
      <c r="I10" s="35">
        <v>44800</v>
      </c>
      <c r="J10" s="2">
        <v>44800</v>
      </c>
      <c r="K10" s="2">
        <v>0</v>
      </c>
      <c r="L10" s="2">
        <v>52705</v>
      </c>
      <c r="M10" s="35">
        <v>433</v>
      </c>
      <c r="N10" s="34">
        <v>6550</v>
      </c>
      <c r="O10" s="34">
        <v>433</v>
      </c>
      <c r="P10" s="34">
        <v>3355</v>
      </c>
      <c r="Q10" s="34">
        <v>33674</v>
      </c>
      <c r="R10" s="2">
        <v>433</v>
      </c>
    </row>
    <row r="11" spans="1:18">
      <c r="A11" s="94"/>
      <c r="B11" s="94"/>
      <c r="C11" s="41"/>
      <c r="D11" s="106">
        <v>1000000</v>
      </c>
      <c r="E11" s="41">
        <f t="shared" si="0"/>
        <v>8050</v>
      </c>
      <c r="F11" s="94"/>
      <c r="G11" s="2"/>
      <c r="H11" s="2"/>
      <c r="I11" s="35"/>
      <c r="J11" s="2"/>
      <c r="K11" s="2">
        <v>0</v>
      </c>
      <c r="L11" s="2">
        <v>22100</v>
      </c>
      <c r="M11" s="35">
        <v>13000</v>
      </c>
      <c r="N11" s="34">
        <v>8000</v>
      </c>
      <c r="O11" s="34">
        <v>33300</v>
      </c>
      <c r="P11">
        <v>33300</v>
      </c>
      <c r="Q11" s="34">
        <v>6550</v>
      </c>
      <c r="R11" s="2">
        <v>7700</v>
      </c>
    </row>
    <row r="12" spans="1:18" ht="30">
      <c r="A12" s="94" t="s">
        <v>72</v>
      </c>
      <c r="B12" s="94">
        <f>B10+1</f>
        <v>1309754</v>
      </c>
      <c r="C12" s="41" t="s">
        <v>82</v>
      </c>
      <c r="D12" s="106"/>
      <c r="E12" s="41">
        <f t="shared" si="0"/>
        <v>1000000</v>
      </c>
      <c r="F12" s="94">
        <v>8050</v>
      </c>
      <c r="G12" s="2">
        <v>8050</v>
      </c>
      <c r="H12" s="2">
        <v>8050</v>
      </c>
      <c r="I12" s="35">
        <v>8050</v>
      </c>
      <c r="J12" s="2">
        <v>8050</v>
      </c>
      <c r="K12" s="2">
        <v>0</v>
      </c>
      <c r="L12" s="2">
        <v>22100</v>
      </c>
      <c r="M12" s="35">
        <v>33300</v>
      </c>
      <c r="N12" s="1"/>
      <c r="O12" s="34">
        <v>6550</v>
      </c>
      <c r="P12">
        <v>6550</v>
      </c>
      <c r="Q12" s="34">
        <v>181726</v>
      </c>
      <c r="R12" s="2">
        <v>5000</v>
      </c>
    </row>
    <row r="13" spans="1:18">
      <c r="A13" s="94" t="s">
        <v>68</v>
      </c>
      <c r="B13" s="94">
        <f t="shared" ref="B13:B20" si="1">B12+1</f>
        <v>1309755</v>
      </c>
      <c r="C13" s="41" t="s">
        <v>67</v>
      </c>
      <c r="D13" s="104"/>
      <c r="E13" s="41">
        <f t="shared" si="0"/>
        <v>699169</v>
      </c>
      <c r="F13" s="94">
        <v>300831</v>
      </c>
      <c r="G13" s="2">
        <f>SUM(G4:G12)</f>
        <v>448604</v>
      </c>
      <c r="H13" s="2">
        <f>SUM(H4:H12)</f>
        <v>455469</v>
      </c>
      <c r="I13" s="2">
        <f>SUM(I4:I12)</f>
        <v>456408</v>
      </c>
      <c r="J13" s="2">
        <v>40000</v>
      </c>
      <c r="K13" s="2">
        <v>0</v>
      </c>
      <c r="L13" s="2">
        <v>433</v>
      </c>
      <c r="M13" s="35">
        <v>6550</v>
      </c>
      <c r="N13" s="1"/>
      <c r="P13" s="2"/>
      <c r="Q13" s="34">
        <v>60575</v>
      </c>
      <c r="R13" s="2"/>
    </row>
    <row r="14" spans="1:18">
      <c r="A14" s="94" t="s">
        <v>68</v>
      </c>
      <c r="B14" s="94">
        <f t="shared" si="1"/>
        <v>1309756</v>
      </c>
      <c r="C14" s="41" t="s">
        <v>85</v>
      </c>
      <c r="D14" s="104"/>
      <c r="E14" s="41">
        <f t="shared" si="0"/>
        <v>643769</v>
      </c>
      <c r="F14" s="94">
        <v>55400</v>
      </c>
      <c r="G14" s="2"/>
      <c r="H14" s="2"/>
      <c r="I14" s="2"/>
      <c r="J14" s="2">
        <v>156714</v>
      </c>
      <c r="K14" s="2"/>
      <c r="L14" s="2">
        <v>433</v>
      </c>
      <c r="M14" s="35">
        <v>22468</v>
      </c>
      <c r="N14" s="1"/>
      <c r="P14" s="2"/>
      <c r="Q14" s="34">
        <v>94776</v>
      </c>
      <c r="R14" s="2"/>
    </row>
    <row r="15" spans="1:18">
      <c r="A15" s="94" t="s">
        <v>68</v>
      </c>
      <c r="B15" s="94">
        <f t="shared" si="1"/>
        <v>1309757</v>
      </c>
      <c r="C15" s="41" t="s">
        <v>94</v>
      </c>
      <c r="D15" s="104"/>
      <c r="E15" s="41">
        <f t="shared" si="0"/>
        <v>627914</v>
      </c>
      <c r="F15" s="94">
        <v>15855</v>
      </c>
      <c r="G15" s="2"/>
      <c r="H15" s="2"/>
      <c r="I15" s="2"/>
      <c r="J15" s="2"/>
      <c r="K15" s="2"/>
      <c r="L15" s="2">
        <v>7550</v>
      </c>
      <c r="M15" s="37"/>
      <c r="N15" s="1"/>
      <c r="P15" s="2"/>
      <c r="Q15" s="34">
        <v>3020</v>
      </c>
      <c r="R15" s="2"/>
    </row>
    <row r="16" spans="1:18">
      <c r="A16" s="94" t="s">
        <v>68</v>
      </c>
      <c r="B16" s="94">
        <f t="shared" si="1"/>
        <v>1309758</v>
      </c>
      <c r="C16" s="41" t="s">
        <v>88</v>
      </c>
      <c r="D16" s="104"/>
      <c r="E16" s="41">
        <f t="shared" si="0"/>
        <v>605814</v>
      </c>
      <c r="F16" s="94">
        <v>22100</v>
      </c>
      <c r="G16" s="2"/>
      <c r="H16" s="2"/>
      <c r="I16" s="2"/>
      <c r="J16" s="2"/>
      <c r="K16" s="2"/>
      <c r="L16" s="2">
        <v>32300</v>
      </c>
      <c r="M16" s="2"/>
      <c r="N16" s="2"/>
      <c r="O16" s="2"/>
      <c r="P16" s="2"/>
      <c r="Q16" s="34"/>
      <c r="R16" s="2"/>
    </row>
    <row r="17" spans="1:19" ht="30">
      <c r="A17" s="94" t="s">
        <v>78</v>
      </c>
      <c r="B17" s="94">
        <f t="shared" si="1"/>
        <v>1309759</v>
      </c>
      <c r="C17" s="41" t="s">
        <v>77</v>
      </c>
      <c r="D17" s="104"/>
      <c r="E17" s="41">
        <f t="shared" si="0"/>
        <v>561014</v>
      </c>
      <c r="F17" s="94">
        <v>44800</v>
      </c>
      <c r="G17" s="2"/>
      <c r="H17" s="2"/>
      <c r="I17" s="2"/>
      <c r="J17" s="2"/>
      <c r="K17" s="2"/>
      <c r="L17" s="2">
        <v>7550</v>
      </c>
      <c r="M17" s="2"/>
      <c r="N17" s="2"/>
      <c r="O17" s="2"/>
      <c r="P17" s="2"/>
      <c r="R17" s="2"/>
    </row>
    <row r="18" spans="1:19" ht="30">
      <c r="A18" s="94" t="s">
        <v>78</v>
      </c>
      <c r="B18" s="94">
        <f t="shared" si="1"/>
        <v>1309760</v>
      </c>
      <c r="C18" s="41" t="s">
        <v>82</v>
      </c>
      <c r="D18" s="104"/>
      <c r="E18" s="41">
        <f t="shared" si="0"/>
        <v>552964</v>
      </c>
      <c r="F18" s="94">
        <v>8050</v>
      </c>
      <c r="G18" s="2"/>
      <c r="H18" s="2"/>
      <c r="I18" s="2"/>
      <c r="J18" s="2"/>
      <c r="K18" s="2"/>
      <c r="L18" s="2">
        <v>32300</v>
      </c>
      <c r="M18" s="2"/>
      <c r="N18" s="2"/>
      <c r="O18" s="2"/>
      <c r="P18" s="2"/>
      <c r="R18" s="2"/>
    </row>
    <row r="19" spans="1:19" ht="30">
      <c r="A19" s="94" t="s">
        <v>78</v>
      </c>
      <c r="B19" s="94">
        <f t="shared" si="1"/>
        <v>1309761</v>
      </c>
      <c r="C19" s="41" t="s">
        <v>89</v>
      </c>
      <c r="D19" s="104"/>
      <c r="E19" s="41">
        <f t="shared" si="0"/>
        <v>544964</v>
      </c>
      <c r="F19" s="94">
        <v>8000</v>
      </c>
      <c r="G19" s="2"/>
      <c r="H19" s="2"/>
      <c r="I19" s="2"/>
      <c r="J19" s="2"/>
      <c r="K19" s="2"/>
      <c r="L19" s="2">
        <v>7550</v>
      </c>
      <c r="M19" s="2"/>
      <c r="N19" s="2"/>
      <c r="O19" s="2"/>
      <c r="P19" s="2"/>
      <c r="R19" s="2"/>
    </row>
    <row r="20" spans="1:19">
      <c r="A20" s="94" t="s">
        <v>68</v>
      </c>
      <c r="B20" s="94">
        <f t="shared" si="1"/>
        <v>1309762</v>
      </c>
      <c r="C20" s="41" t="s">
        <v>73</v>
      </c>
      <c r="D20" s="104"/>
      <c r="E20" s="41">
        <f t="shared" si="0"/>
        <v>544531</v>
      </c>
      <c r="F20" s="94">
        <v>433</v>
      </c>
      <c r="G20" s="2"/>
      <c r="H20" s="2"/>
      <c r="I20" s="2"/>
      <c r="J20" s="2"/>
      <c r="K20" s="2"/>
      <c r="L20" s="2">
        <v>6700</v>
      </c>
      <c r="M20" s="2"/>
      <c r="N20" s="2"/>
      <c r="O20" s="2"/>
      <c r="P20" s="2"/>
      <c r="Q20" s="2"/>
      <c r="R20" s="2"/>
    </row>
    <row r="21" spans="1:19">
      <c r="A21" s="95" t="s">
        <v>69</v>
      </c>
      <c r="B21" s="95">
        <v>1309789</v>
      </c>
      <c r="C21" s="100" t="s">
        <v>67</v>
      </c>
      <c r="D21" s="101"/>
      <c r="E21" s="41">
        <f t="shared" si="0"/>
        <v>243700</v>
      </c>
      <c r="F21" s="95">
        <v>300831</v>
      </c>
      <c r="L21" s="2">
        <v>7170</v>
      </c>
    </row>
    <row r="22" spans="1:19">
      <c r="A22" s="95" t="s">
        <v>69</v>
      </c>
      <c r="B22" s="95">
        <f t="shared" ref="B22:B27" si="2">B21+1</f>
        <v>1309790</v>
      </c>
      <c r="C22" s="100" t="s">
        <v>85</v>
      </c>
      <c r="D22" s="101"/>
      <c r="E22" s="41">
        <f t="shared" si="0"/>
        <v>187600</v>
      </c>
      <c r="F22" s="95">
        <v>56100</v>
      </c>
      <c r="L22" s="2">
        <v>6000</v>
      </c>
    </row>
    <row r="23" spans="1:19">
      <c r="A23" s="95" t="s">
        <v>69</v>
      </c>
      <c r="B23" s="95">
        <f t="shared" si="2"/>
        <v>1309791</v>
      </c>
      <c r="C23" s="100" t="s">
        <v>94</v>
      </c>
      <c r="D23" s="101"/>
      <c r="E23" s="41">
        <f t="shared" si="0"/>
        <v>170990</v>
      </c>
      <c r="F23" s="95">
        <v>16610</v>
      </c>
      <c r="L23" s="2">
        <v>16677</v>
      </c>
    </row>
    <row r="24" spans="1:19">
      <c r="A24" s="95" t="s">
        <v>69</v>
      </c>
      <c r="B24" s="95">
        <f t="shared" si="2"/>
        <v>1309792</v>
      </c>
      <c r="C24" s="100" t="s">
        <v>88</v>
      </c>
      <c r="D24" s="101"/>
      <c r="E24" s="41">
        <f t="shared" si="0"/>
        <v>148890</v>
      </c>
      <c r="F24" s="95">
        <v>22100</v>
      </c>
    </row>
    <row r="25" spans="1:19">
      <c r="A25" s="95" t="s">
        <v>69</v>
      </c>
      <c r="B25" s="95">
        <f t="shared" si="2"/>
        <v>1309793</v>
      </c>
      <c r="C25" s="100" t="s">
        <v>73</v>
      </c>
      <c r="D25" s="101"/>
      <c r="E25" s="41">
        <f t="shared" si="0"/>
        <v>148457</v>
      </c>
      <c r="F25" s="95">
        <v>433</v>
      </c>
      <c r="G25">
        <f>SUM(G13)</f>
        <v>448604</v>
      </c>
      <c r="H25">
        <f>SUM(H13)</f>
        <v>455469</v>
      </c>
      <c r="I25">
        <f>SUM(I13)</f>
        <v>456408</v>
      </c>
      <c r="J25">
        <f t="shared" ref="J25:R25" si="3">SUM(J4:J24)</f>
        <v>652793</v>
      </c>
      <c r="K25">
        <f t="shared" si="3"/>
        <v>0</v>
      </c>
      <c r="L25">
        <f t="shared" si="3"/>
        <v>762440</v>
      </c>
      <c r="M25">
        <f t="shared" si="3"/>
        <v>402575</v>
      </c>
      <c r="N25">
        <f t="shared" si="3"/>
        <v>371865</v>
      </c>
      <c r="O25">
        <f t="shared" si="3"/>
        <v>366320</v>
      </c>
      <c r="P25">
        <f t="shared" si="3"/>
        <v>371842</v>
      </c>
      <c r="Q25">
        <f t="shared" si="3"/>
        <v>725332</v>
      </c>
      <c r="R25">
        <f t="shared" si="3"/>
        <v>396740</v>
      </c>
      <c r="S25">
        <f>SUM(G25:R25)</f>
        <v>5410388</v>
      </c>
    </row>
    <row r="26" spans="1:19" ht="30">
      <c r="A26" s="95" t="s">
        <v>69</v>
      </c>
      <c r="B26" s="95">
        <f t="shared" si="2"/>
        <v>1309794</v>
      </c>
      <c r="C26" s="100" t="s">
        <v>77</v>
      </c>
      <c r="D26" s="101"/>
      <c r="E26" s="41">
        <f t="shared" si="0"/>
        <v>103657</v>
      </c>
      <c r="F26" s="95">
        <v>44800</v>
      </c>
      <c r="G26">
        <v>448604</v>
      </c>
    </row>
    <row r="27" spans="1:19" ht="30">
      <c r="A27" s="95" t="s">
        <v>69</v>
      </c>
      <c r="B27" s="95">
        <f t="shared" si="2"/>
        <v>1309795</v>
      </c>
      <c r="C27" s="102" t="s">
        <v>82</v>
      </c>
      <c r="D27" s="101"/>
      <c r="E27" s="41">
        <f t="shared" si="0"/>
        <v>95607</v>
      </c>
      <c r="F27" s="103">
        <v>8050</v>
      </c>
      <c r="G27">
        <v>455469</v>
      </c>
    </row>
    <row r="28" spans="1:19" ht="30.75" thickBot="1">
      <c r="A28" s="95" t="s">
        <v>90</v>
      </c>
      <c r="B28" s="95">
        <v>1319201</v>
      </c>
      <c r="C28" s="100" t="s">
        <v>89</v>
      </c>
      <c r="D28" s="107"/>
      <c r="E28" s="41">
        <f t="shared" si="0"/>
        <v>88123</v>
      </c>
      <c r="F28" s="95">
        <v>7484</v>
      </c>
      <c r="G28">
        <v>456408</v>
      </c>
      <c r="M28">
        <v>3178289</v>
      </c>
      <c r="Q28" s="111" t="s">
        <v>312</v>
      </c>
    </row>
    <row r="29" spans="1:19" ht="15.75" thickBot="1">
      <c r="A29" s="94" t="s">
        <v>95</v>
      </c>
      <c r="B29" s="94">
        <v>1319211</v>
      </c>
      <c r="C29" s="41" t="s">
        <v>108</v>
      </c>
      <c r="D29" s="97"/>
      <c r="E29" s="41">
        <f t="shared" si="0"/>
        <v>33356</v>
      </c>
      <c r="F29" s="94">
        <v>54767</v>
      </c>
      <c r="G29">
        <v>652793</v>
      </c>
      <c r="M29">
        <v>262810</v>
      </c>
      <c r="Q29" s="111" t="s">
        <v>313</v>
      </c>
    </row>
    <row r="30" spans="1:19" ht="15.75" thickBot="1">
      <c r="A30" s="94" t="s">
        <v>95</v>
      </c>
      <c r="B30" s="94">
        <v>1319212</v>
      </c>
      <c r="C30" s="41" t="s">
        <v>94</v>
      </c>
      <c r="D30" s="97"/>
      <c r="E30" s="41">
        <f t="shared" si="0"/>
        <v>15991</v>
      </c>
      <c r="F30" s="94">
        <v>17365</v>
      </c>
      <c r="G30">
        <v>0</v>
      </c>
      <c r="Q30" s="111" t="s">
        <v>314</v>
      </c>
    </row>
    <row r="31" spans="1:19" ht="15.75" thickBot="1">
      <c r="A31" s="94" t="s">
        <v>54</v>
      </c>
      <c r="B31" s="94">
        <v>1319215</v>
      </c>
      <c r="C31" s="41" t="s">
        <v>70</v>
      </c>
      <c r="D31" s="97"/>
      <c r="E31" s="41">
        <f t="shared" si="0"/>
        <v>8258</v>
      </c>
      <c r="F31" s="94">
        <v>7733</v>
      </c>
      <c r="G31">
        <v>762440</v>
      </c>
      <c r="M31">
        <v>5331088</v>
      </c>
      <c r="Q31" s="111" t="s">
        <v>315</v>
      </c>
    </row>
    <row r="32" spans="1:19" ht="15.75" thickBot="1">
      <c r="A32" s="2"/>
      <c r="B32" s="2"/>
      <c r="C32" s="1"/>
      <c r="D32" s="37">
        <v>1000000</v>
      </c>
      <c r="E32" s="1">
        <f t="shared" si="0"/>
        <v>8258</v>
      </c>
      <c r="F32" s="2"/>
      <c r="G32">
        <v>402575</v>
      </c>
      <c r="M32">
        <v>39300</v>
      </c>
      <c r="Q32" s="111">
        <v>0</v>
      </c>
    </row>
    <row r="33" spans="1:17" ht="15.75" thickBot="1">
      <c r="A33" s="94" t="s">
        <v>75</v>
      </c>
      <c r="B33" s="94">
        <v>1319217</v>
      </c>
      <c r="C33" s="41" t="s">
        <v>107</v>
      </c>
      <c r="D33" s="97"/>
      <c r="E33" s="41">
        <f t="shared" si="0"/>
        <v>707427</v>
      </c>
      <c r="F33" s="94">
        <v>300831</v>
      </c>
      <c r="G33">
        <v>371865</v>
      </c>
      <c r="M33">
        <f>SUM(M31:M32)</f>
        <v>5370388</v>
      </c>
      <c r="Q33" s="111" t="s">
        <v>316</v>
      </c>
    </row>
    <row r="34" spans="1:17" ht="15.75" thickBot="1">
      <c r="A34" s="94" t="s">
        <v>75</v>
      </c>
      <c r="B34" s="94">
        <v>1319218</v>
      </c>
      <c r="C34" s="99" t="s">
        <v>88</v>
      </c>
      <c r="D34" s="97"/>
      <c r="E34" s="41">
        <f t="shared" si="0"/>
        <v>685327</v>
      </c>
      <c r="F34" s="94">
        <v>22100</v>
      </c>
      <c r="G34">
        <v>366320</v>
      </c>
      <c r="M34">
        <v>40000</v>
      </c>
      <c r="Q34" s="111" t="s">
        <v>317</v>
      </c>
    </row>
    <row r="35" spans="1:17" ht="15.75" thickBot="1">
      <c r="A35" s="94" t="s">
        <v>75</v>
      </c>
      <c r="B35" s="94">
        <v>1319219</v>
      </c>
      <c r="C35" s="99" t="s">
        <v>73</v>
      </c>
      <c r="D35" s="97"/>
      <c r="E35" s="41">
        <f t="shared" si="0"/>
        <v>684894</v>
      </c>
      <c r="F35" s="94">
        <v>433</v>
      </c>
      <c r="G35">
        <v>371842</v>
      </c>
      <c r="Q35" s="111" t="s">
        <v>318</v>
      </c>
    </row>
    <row r="36" spans="1:17" ht="30.75" thickBot="1">
      <c r="A36" s="94" t="s">
        <v>75</v>
      </c>
      <c r="B36" s="94">
        <v>1319220</v>
      </c>
      <c r="C36" s="99" t="s">
        <v>77</v>
      </c>
      <c r="D36" s="97"/>
      <c r="E36" s="41">
        <f t="shared" si="0"/>
        <v>640094</v>
      </c>
      <c r="F36" s="94">
        <v>44800</v>
      </c>
      <c r="G36">
        <v>725332</v>
      </c>
      <c r="Q36" s="111" t="s">
        <v>319</v>
      </c>
    </row>
    <row r="37" spans="1:17" ht="30.75" thickBot="1">
      <c r="A37" s="94" t="s">
        <v>75</v>
      </c>
      <c r="B37" s="94">
        <v>1319221</v>
      </c>
      <c r="C37" s="99" t="s">
        <v>82</v>
      </c>
      <c r="D37" s="97"/>
      <c r="E37" s="41">
        <f t="shared" ref="E37:E62" si="4">E36-F37+D36</f>
        <v>632044</v>
      </c>
      <c r="F37" s="94">
        <v>8050</v>
      </c>
      <c r="G37">
        <v>396740</v>
      </c>
      <c r="Q37" s="111" t="s">
        <v>320</v>
      </c>
    </row>
    <row r="38" spans="1:17" ht="30.75" thickBot="1">
      <c r="A38" s="94" t="s">
        <v>98</v>
      </c>
      <c r="B38" s="94">
        <v>1319224</v>
      </c>
      <c r="C38" s="41" t="s">
        <v>99</v>
      </c>
      <c r="D38" s="97"/>
      <c r="E38" s="41">
        <f t="shared" si="4"/>
        <v>475330</v>
      </c>
      <c r="F38" s="94">
        <v>156714</v>
      </c>
      <c r="Q38" s="111" t="s">
        <v>321</v>
      </c>
    </row>
    <row r="39" spans="1:17" ht="15.75" thickBot="1">
      <c r="A39" s="94" t="s">
        <v>98</v>
      </c>
      <c r="B39" s="94">
        <v>1319225</v>
      </c>
      <c r="C39" s="41" t="s">
        <v>110</v>
      </c>
      <c r="D39" s="97"/>
      <c r="E39" s="41">
        <f t="shared" si="4"/>
        <v>435330</v>
      </c>
      <c r="F39" s="94">
        <v>40000</v>
      </c>
      <c r="Q39" s="111" t="s">
        <v>322</v>
      </c>
    </row>
    <row r="40" spans="1:17" ht="16.5" thickBot="1">
      <c r="A40" s="94" t="s">
        <v>71</v>
      </c>
      <c r="B40" s="94">
        <v>1319226</v>
      </c>
      <c r="C40" s="41" t="s">
        <v>94</v>
      </c>
      <c r="D40" s="97"/>
      <c r="E40" s="41">
        <f t="shared" si="4"/>
        <v>418720</v>
      </c>
      <c r="F40" s="94">
        <v>16610</v>
      </c>
      <c r="Q40" s="110"/>
    </row>
    <row r="41" spans="1:17">
      <c r="A41" s="94" t="s">
        <v>71</v>
      </c>
      <c r="B41" s="94">
        <v>1319227</v>
      </c>
      <c r="C41" s="41" t="s">
        <v>108</v>
      </c>
      <c r="D41" s="97"/>
      <c r="E41" s="41">
        <f t="shared" si="4"/>
        <v>362565</v>
      </c>
      <c r="F41" s="95">
        <v>56155</v>
      </c>
    </row>
    <row r="42" spans="1:17">
      <c r="A42" s="94" t="s">
        <v>71</v>
      </c>
      <c r="B42" s="94">
        <v>1319228</v>
      </c>
      <c r="C42" s="41" t="s">
        <v>70</v>
      </c>
      <c r="D42" s="97"/>
      <c r="E42" s="41">
        <f t="shared" si="4"/>
        <v>354565</v>
      </c>
      <c r="F42" s="95">
        <v>8000</v>
      </c>
    </row>
    <row r="43" spans="1:17">
      <c r="A43" s="94" t="s">
        <v>71</v>
      </c>
      <c r="B43" s="94">
        <v>1319229</v>
      </c>
      <c r="C43" s="41" t="s">
        <v>107</v>
      </c>
      <c r="D43" s="97"/>
      <c r="E43" s="41">
        <f t="shared" si="4"/>
        <v>130484</v>
      </c>
      <c r="F43" s="94">
        <v>224081</v>
      </c>
    </row>
    <row r="44" spans="1:17">
      <c r="A44" s="96" t="s">
        <v>76</v>
      </c>
      <c r="B44" s="94">
        <v>1319230</v>
      </c>
      <c r="C44" s="41" t="s">
        <v>107</v>
      </c>
      <c r="D44" s="97"/>
      <c r="E44" s="41">
        <f t="shared" si="4"/>
        <v>-89177</v>
      </c>
      <c r="F44" s="94">
        <v>219661</v>
      </c>
      <c r="I44">
        <f>F43-E43</f>
        <v>93597</v>
      </c>
      <c r="J44">
        <v>524849</v>
      </c>
      <c r="K44">
        <f>I44+J44</f>
        <v>618446</v>
      </c>
    </row>
    <row r="45" spans="1:17">
      <c r="A45" s="96" t="s">
        <v>76</v>
      </c>
      <c r="B45" s="94">
        <v>1319231</v>
      </c>
      <c r="C45" s="41" t="s">
        <v>94</v>
      </c>
      <c r="D45" s="97"/>
      <c r="E45" s="41">
        <f t="shared" si="4"/>
        <v>-105542</v>
      </c>
      <c r="F45" s="94">
        <v>16365</v>
      </c>
    </row>
    <row r="46" spans="1:17">
      <c r="A46" s="96" t="s">
        <v>76</v>
      </c>
      <c r="B46" s="94">
        <v>1319232</v>
      </c>
      <c r="C46" s="41" t="s">
        <v>108</v>
      </c>
      <c r="D46" s="97"/>
      <c r="E46" s="41">
        <f t="shared" si="4"/>
        <v>-158247</v>
      </c>
      <c r="F46" s="94">
        <v>52705</v>
      </c>
    </row>
    <row r="47" spans="1:17">
      <c r="A47" s="96" t="s">
        <v>76</v>
      </c>
      <c r="B47" s="94">
        <v>1319233</v>
      </c>
      <c r="C47" s="99" t="s">
        <v>88</v>
      </c>
      <c r="D47" s="97"/>
      <c r="E47" s="41">
        <f t="shared" si="4"/>
        <v>-180347</v>
      </c>
      <c r="F47" s="94">
        <v>22100</v>
      </c>
    </row>
    <row r="48" spans="1:17">
      <c r="A48" s="96" t="s">
        <v>76</v>
      </c>
      <c r="B48" s="94">
        <v>1319234</v>
      </c>
      <c r="C48" s="99" t="s">
        <v>88</v>
      </c>
      <c r="D48" s="97"/>
      <c r="E48" s="41">
        <f t="shared" si="4"/>
        <v>-202447</v>
      </c>
      <c r="F48" s="94">
        <v>22100</v>
      </c>
    </row>
    <row r="49" spans="1:13">
      <c r="A49" s="96" t="s">
        <v>76</v>
      </c>
      <c r="B49" s="94">
        <v>1319239</v>
      </c>
      <c r="C49" s="99" t="s">
        <v>73</v>
      </c>
      <c r="D49" s="97"/>
      <c r="E49" s="41">
        <f t="shared" si="4"/>
        <v>-202880</v>
      </c>
      <c r="F49" s="94">
        <v>433</v>
      </c>
    </row>
    <row r="50" spans="1:13">
      <c r="A50" s="96" t="s">
        <v>76</v>
      </c>
      <c r="B50" s="94">
        <v>1319240</v>
      </c>
      <c r="C50" s="99" t="s">
        <v>73</v>
      </c>
      <c r="D50" s="97"/>
      <c r="E50" s="41">
        <f t="shared" si="4"/>
        <v>-203313</v>
      </c>
      <c r="F50" s="94">
        <v>433</v>
      </c>
    </row>
    <row r="51" spans="1:13" ht="30">
      <c r="A51" s="96" t="s">
        <v>76</v>
      </c>
      <c r="B51" s="94">
        <v>1319241</v>
      </c>
      <c r="C51" s="99" t="s">
        <v>82</v>
      </c>
      <c r="D51" s="97"/>
      <c r="E51" s="41">
        <f t="shared" si="4"/>
        <v>-210863</v>
      </c>
      <c r="F51" s="94">
        <v>7550</v>
      </c>
    </row>
    <row r="52" spans="1:13" ht="30">
      <c r="A52" s="96" t="s">
        <v>79</v>
      </c>
      <c r="B52" s="94">
        <v>1319249</v>
      </c>
      <c r="C52" s="99" t="s">
        <v>77</v>
      </c>
      <c r="D52" s="97"/>
      <c r="E52" s="41">
        <f t="shared" si="4"/>
        <v>-243163</v>
      </c>
      <c r="F52" s="94">
        <v>32300</v>
      </c>
    </row>
    <row r="53" spans="1:13" ht="30">
      <c r="A53" s="96" t="s">
        <v>79</v>
      </c>
      <c r="B53" s="94">
        <v>1319250</v>
      </c>
      <c r="C53" s="99" t="s">
        <v>82</v>
      </c>
      <c r="D53" s="97"/>
      <c r="E53" s="41">
        <f t="shared" si="4"/>
        <v>-250713</v>
      </c>
      <c r="F53" s="94">
        <v>7550</v>
      </c>
    </row>
    <row r="54" spans="1:13" ht="30">
      <c r="A54" s="96" t="s">
        <v>80</v>
      </c>
      <c r="B54" s="94">
        <v>350351</v>
      </c>
      <c r="C54" s="99" t="s">
        <v>77</v>
      </c>
      <c r="D54" s="97"/>
      <c r="E54" s="41">
        <f t="shared" si="4"/>
        <v>-283013</v>
      </c>
      <c r="F54" s="94">
        <v>32300</v>
      </c>
    </row>
    <row r="55" spans="1:13" ht="30">
      <c r="A55" s="96" t="s">
        <v>80</v>
      </c>
      <c r="B55" s="94">
        <v>350352</v>
      </c>
      <c r="C55" s="99" t="s">
        <v>82</v>
      </c>
      <c r="D55" s="97"/>
      <c r="E55" s="41">
        <f t="shared" si="4"/>
        <v>-290563</v>
      </c>
      <c r="F55" s="94">
        <v>7550</v>
      </c>
    </row>
    <row r="56" spans="1:13">
      <c r="A56" s="96" t="s">
        <v>80</v>
      </c>
      <c r="B56" s="94">
        <v>350353</v>
      </c>
      <c r="C56" s="41" t="s">
        <v>278</v>
      </c>
      <c r="D56" s="97"/>
      <c r="E56" s="41">
        <f t="shared" si="4"/>
        <v>-297263</v>
      </c>
      <c r="F56" s="94">
        <v>6700</v>
      </c>
    </row>
    <row r="57" spans="1:13" ht="30">
      <c r="A57" s="96" t="s">
        <v>100</v>
      </c>
      <c r="B57" s="94">
        <v>350357</v>
      </c>
      <c r="C57" s="41" t="s">
        <v>102</v>
      </c>
      <c r="D57" s="97"/>
      <c r="E57" s="41">
        <f t="shared" si="4"/>
        <v>-304433</v>
      </c>
      <c r="F57" s="94">
        <v>7170</v>
      </c>
    </row>
    <row r="58" spans="1:13" ht="30">
      <c r="A58" s="96" t="s">
        <v>100</v>
      </c>
      <c r="B58" s="94">
        <v>350358</v>
      </c>
      <c r="C58" s="41" t="s">
        <v>101</v>
      </c>
      <c r="D58" s="97"/>
      <c r="E58" s="41">
        <f t="shared" si="4"/>
        <v>-310433</v>
      </c>
      <c r="F58" s="94">
        <v>6000</v>
      </c>
      <c r="M58">
        <f>305188-327110</f>
        <v>-21922</v>
      </c>
    </row>
    <row r="59" spans="1:13">
      <c r="A59" s="96" t="s">
        <v>83</v>
      </c>
      <c r="B59" s="94">
        <v>350372</v>
      </c>
      <c r="C59" s="41" t="s">
        <v>84</v>
      </c>
      <c r="D59" s="97"/>
      <c r="E59" s="41">
        <f t="shared" si="4"/>
        <v>-327110</v>
      </c>
      <c r="F59" s="94">
        <v>16677</v>
      </c>
    </row>
    <row r="60" spans="1:13">
      <c r="A60" s="96" t="s">
        <v>96</v>
      </c>
      <c r="B60" s="94">
        <v>350373</v>
      </c>
      <c r="C60" s="41" t="s">
        <v>108</v>
      </c>
      <c r="D60" s="97"/>
      <c r="E60" s="41">
        <f t="shared" si="4"/>
        <v>-370510</v>
      </c>
      <c r="F60" s="94">
        <v>43400</v>
      </c>
    </row>
    <row r="61" spans="1:13">
      <c r="A61" s="96" t="s">
        <v>96</v>
      </c>
      <c r="B61" s="94">
        <v>350374</v>
      </c>
      <c r="C61" s="41" t="s">
        <v>94</v>
      </c>
      <c r="D61" s="97"/>
      <c r="E61" s="41">
        <f t="shared" si="4"/>
        <v>-386365</v>
      </c>
      <c r="F61" s="94">
        <v>15855</v>
      </c>
    </row>
    <row r="62" spans="1:13" ht="17.25" customHeight="1">
      <c r="A62" s="96" t="s">
        <v>91</v>
      </c>
      <c r="B62" s="94">
        <v>350378</v>
      </c>
      <c r="C62" s="41" t="s">
        <v>89</v>
      </c>
      <c r="D62" s="97"/>
      <c r="E62" s="41">
        <f t="shared" si="4"/>
        <v>-394365</v>
      </c>
      <c r="F62" s="94">
        <v>8000</v>
      </c>
    </row>
    <row r="63" spans="1:13">
      <c r="A63" s="88" t="s">
        <v>179</v>
      </c>
      <c r="C63" s="30" t="s">
        <v>133</v>
      </c>
      <c r="D63" s="36">
        <v>1000000</v>
      </c>
      <c r="E63" s="1"/>
    </row>
    <row r="64" spans="1:13">
      <c r="A64" s="96" t="s">
        <v>63</v>
      </c>
      <c r="B64" s="94">
        <v>350383</v>
      </c>
      <c r="C64" s="41" t="s">
        <v>107</v>
      </c>
      <c r="D64" s="97"/>
      <c r="E64" s="41">
        <f t="shared" ref="E64:E118" si="5">E63-F64+D63</f>
        <v>762531</v>
      </c>
      <c r="F64" s="95">
        <v>237469</v>
      </c>
    </row>
    <row r="65" spans="1:6">
      <c r="A65" s="96" t="s">
        <v>63</v>
      </c>
      <c r="B65" s="94">
        <v>350384</v>
      </c>
      <c r="C65" s="41" t="s">
        <v>86</v>
      </c>
      <c r="D65" s="97"/>
      <c r="E65" s="41">
        <f t="shared" si="5"/>
        <v>740431</v>
      </c>
      <c r="F65" s="95">
        <v>22100</v>
      </c>
    </row>
    <row r="66" spans="1:6">
      <c r="A66" s="96" t="s">
        <v>63</v>
      </c>
      <c r="B66" s="94">
        <v>350385</v>
      </c>
      <c r="C66" s="41" t="s">
        <v>105</v>
      </c>
      <c r="D66" s="97"/>
      <c r="E66" s="41">
        <f t="shared" si="5"/>
        <v>739998</v>
      </c>
      <c r="F66" s="95">
        <v>433</v>
      </c>
    </row>
    <row r="67" spans="1:6" ht="30">
      <c r="A67" s="96" t="s">
        <v>63</v>
      </c>
      <c r="B67" s="94">
        <v>350388</v>
      </c>
      <c r="C67" s="99" t="s">
        <v>81</v>
      </c>
      <c r="D67" s="97"/>
      <c r="E67" s="41">
        <f t="shared" si="5"/>
        <v>726998</v>
      </c>
      <c r="F67" s="95">
        <v>13000</v>
      </c>
    </row>
    <row r="68" spans="1:6" ht="30">
      <c r="A68" s="96" t="s">
        <v>63</v>
      </c>
      <c r="B68" s="94">
        <v>350389</v>
      </c>
      <c r="C68" s="99" t="s">
        <v>81</v>
      </c>
      <c r="D68" s="97"/>
      <c r="E68" s="41">
        <f t="shared" si="5"/>
        <v>693698</v>
      </c>
      <c r="F68" s="95">
        <v>33300</v>
      </c>
    </row>
    <row r="69" spans="1:6" ht="30">
      <c r="A69" s="96" t="s">
        <v>63</v>
      </c>
      <c r="B69" s="94">
        <v>350390</v>
      </c>
      <c r="C69" s="41" t="s">
        <v>64</v>
      </c>
      <c r="D69" s="97"/>
      <c r="E69" s="41">
        <f t="shared" si="5"/>
        <v>687148</v>
      </c>
      <c r="F69" s="95">
        <v>6550</v>
      </c>
    </row>
    <row r="70" spans="1:6" ht="30">
      <c r="A70" s="96" t="s">
        <v>103</v>
      </c>
      <c r="B70" s="94">
        <v>350394</v>
      </c>
      <c r="C70" s="41" t="s">
        <v>104</v>
      </c>
      <c r="D70" s="97"/>
      <c r="E70" s="41">
        <f t="shared" si="5"/>
        <v>664680</v>
      </c>
      <c r="F70" s="95">
        <v>22468</v>
      </c>
    </row>
    <row r="71" spans="1:6">
      <c r="A71" s="96" t="s">
        <v>65</v>
      </c>
      <c r="B71" s="94">
        <v>410860</v>
      </c>
      <c r="C71" s="41" t="s">
        <v>107</v>
      </c>
      <c r="D71" s="97"/>
      <c r="E71" s="41">
        <f t="shared" si="5"/>
        <v>418763</v>
      </c>
      <c r="F71" s="95">
        <v>245917</v>
      </c>
    </row>
    <row r="72" spans="1:6">
      <c r="A72" s="96" t="s">
        <v>65</v>
      </c>
      <c r="B72" s="94">
        <v>410861</v>
      </c>
      <c r="C72" s="90" t="s">
        <v>109</v>
      </c>
      <c r="D72" s="97"/>
      <c r="E72" s="41">
        <f t="shared" si="5"/>
        <v>380563</v>
      </c>
      <c r="F72" s="95">
        <v>38200</v>
      </c>
    </row>
    <row r="73" spans="1:6">
      <c r="A73" s="96" t="s">
        <v>65</v>
      </c>
      <c r="B73" s="94">
        <v>410862</v>
      </c>
      <c r="C73" s="41" t="s">
        <v>86</v>
      </c>
      <c r="D73" s="97"/>
      <c r="E73" s="41">
        <f t="shared" si="5"/>
        <v>358463</v>
      </c>
      <c r="F73" s="95">
        <v>22100</v>
      </c>
    </row>
    <row r="74" spans="1:6">
      <c r="A74" s="96" t="s">
        <v>65</v>
      </c>
      <c r="B74" s="94">
        <v>410865</v>
      </c>
      <c r="C74" s="41" t="s">
        <v>105</v>
      </c>
      <c r="D74" s="97"/>
      <c r="E74" s="41">
        <f t="shared" si="5"/>
        <v>358030</v>
      </c>
      <c r="F74" s="95">
        <v>433</v>
      </c>
    </row>
    <row r="75" spans="1:6">
      <c r="A75" s="96" t="s">
        <v>65</v>
      </c>
      <c r="B75" s="94">
        <v>410866</v>
      </c>
      <c r="C75" s="41" t="s">
        <v>94</v>
      </c>
      <c r="D75" s="97"/>
      <c r="E75" s="41">
        <f t="shared" si="5"/>
        <v>340665</v>
      </c>
      <c r="F75" s="98">
        <v>17365</v>
      </c>
    </row>
    <row r="76" spans="1:6" ht="30">
      <c r="A76" s="96" t="s">
        <v>65</v>
      </c>
      <c r="B76" s="94">
        <v>410867</v>
      </c>
      <c r="C76" s="99" t="s">
        <v>81</v>
      </c>
      <c r="D76" s="97"/>
      <c r="E76" s="41">
        <f t="shared" si="5"/>
        <v>307365</v>
      </c>
      <c r="F76" s="94">
        <v>33300</v>
      </c>
    </row>
    <row r="77" spans="1:6" ht="30">
      <c r="A77" s="96" t="s">
        <v>65</v>
      </c>
      <c r="B77" s="94">
        <v>410868</v>
      </c>
      <c r="C77" s="41" t="s">
        <v>64</v>
      </c>
      <c r="D77" s="97"/>
      <c r="E77" s="41">
        <f t="shared" si="5"/>
        <v>300815</v>
      </c>
      <c r="F77" s="95">
        <v>6550</v>
      </c>
    </row>
    <row r="78" spans="1:6" ht="30">
      <c r="A78" s="96" t="s">
        <v>65</v>
      </c>
      <c r="B78" s="94">
        <v>410869</v>
      </c>
      <c r="C78" s="41" t="s">
        <v>89</v>
      </c>
      <c r="D78" s="97"/>
      <c r="E78" s="41">
        <f t="shared" si="5"/>
        <v>292815</v>
      </c>
      <c r="F78" s="95">
        <v>8000</v>
      </c>
    </row>
    <row r="79" spans="1:6">
      <c r="A79" s="96" t="s">
        <v>97</v>
      </c>
      <c r="B79" s="94">
        <v>410877</v>
      </c>
      <c r="C79" s="90" t="s">
        <v>109</v>
      </c>
      <c r="D79" s="97"/>
      <c r="E79" s="41">
        <f t="shared" si="5"/>
        <v>257360</v>
      </c>
      <c r="F79" s="95">
        <v>35455</v>
      </c>
    </row>
    <row r="80" spans="1:6">
      <c r="A80" s="96" t="s">
        <v>97</v>
      </c>
      <c r="B80" s="94">
        <v>410878</v>
      </c>
      <c r="C80" s="41" t="s">
        <v>94</v>
      </c>
      <c r="D80" s="97"/>
      <c r="E80" s="41">
        <f t="shared" si="5"/>
        <v>239995</v>
      </c>
      <c r="F80" s="95">
        <v>17365</v>
      </c>
    </row>
    <row r="81" spans="1:12" ht="30">
      <c r="A81" s="96" t="s">
        <v>93</v>
      </c>
      <c r="B81" s="94">
        <v>410879</v>
      </c>
      <c r="C81" s="41" t="s">
        <v>89</v>
      </c>
      <c r="D81" s="97"/>
      <c r="E81" s="41">
        <f t="shared" si="5"/>
        <v>232795</v>
      </c>
      <c r="F81" s="95">
        <v>7200</v>
      </c>
    </row>
    <row r="82" spans="1:12">
      <c r="A82" s="38" t="s">
        <v>66</v>
      </c>
      <c r="B82" s="2"/>
      <c r="C82" s="30" t="s">
        <v>133</v>
      </c>
      <c r="D82" s="37">
        <v>290000</v>
      </c>
      <c r="E82" s="1">
        <f t="shared" si="5"/>
        <v>232795</v>
      </c>
      <c r="F82" s="34"/>
    </row>
    <row r="83" spans="1:12">
      <c r="A83" s="96" t="s">
        <v>66</v>
      </c>
      <c r="B83" s="94">
        <v>410882</v>
      </c>
      <c r="C83" s="41" t="s">
        <v>107</v>
      </c>
      <c r="D83" s="97"/>
      <c r="E83" s="41">
        <f t="shared" si="5"/>
        <v>295906</v>
      </c>
      <c r="F83" s="95">
        <v>226889</v>
      </c>
    </row>
    <row r="84" spans="1:12">
      <c r="A84" s="96" t="s">
        <v>66</v>
      </c>
      <c r="B84" s="94">
        <v>410883</v>
      </c>
      <c r="C84" s="41" t="s">
        <v>86</v>
      </c>
      <c r="D84" s="97"/>
      <c r="E84" s="41">
        <f t="shared" si="5"/>
        <v>256778</v>
      </c>
      <c r="F84" s="95">
        <v>39128</v>
      </c>
    </row>
    <row r="85" spans="1:12">
      <c r="A85" s="96" t="s">
        <v>66</v>
      </c>
      <c r="B85" s="94">
        <v>410886</v>
      </c>
      <c r="C85" s="41" t="s">
        <v>105</v>
      </c>
      <c r="D85" s="97"/>
      <c r="E85" s="41">
        <f t="shared" si="5"/>
        <v>256345</v>
      </c>
      <c r="F85" s="95">
        <v>433</v>
      </c>
    </row>
    <row r="86" spans="1:12" ht="30">
      <c r="A86" s="96" t="s">
        <v>66</v>
      </c>
      <c r="B86" s="94">
        <v>410887</v>
      </c>
      <c r="C86" s="99" t="s">
        <v>81</v>
      </c>
      <c r="D86" s="97"/>
      <c r="E86" s="41">
        <f t="shared" si="5"/>
        <v>223045</v>
      </c>
      <c r="F86" s="95">
        <v>33300</v>
      </c>
    </row>
    <row r="87" spans="1:12" ht="30">
      <c r="A87" s="96" t="s">
        <v>66</v>
      </c>
      <c r="B87" s="94">
        <v>410888</v>
      </c>
      <c r="C87" s="41" t="s">
        <v>64</v>
      </c>
      <c r="D87" s="97"/>
      <c r="E87" s="41">
        <f t="shared" si="5"/>
        <v>216495</v>
      </c>
      <c r="F87" s="95">
        <v>6550</v>
      </c>
    </row>
    <row r="88" spans="1:12">
      <c r="A88" s="96" t="s">
        <v>87</v>
      </c>
      <c r="B88" s="94">
        <v>410895</v>
      </c>
      <c r="C88" s="41" t="s">
        <v>107</v>
      </c>
      <c r="D88" s="97"/>
      <c r="E88" s="41">
        <f t="shared" si="5"/>
        <v>-12394</v>
      </c>
      <c r="F88" s="95">
        <v>228889</v>
      </c>
    </row>
    <row r="89" spans="1:12">
      <c r="A89" s="96" t="s">
        <v>87</v>
      </c>
      <c r="B89" s="94">
        <v>410896</v>
      </c>
      <c r="C89" s="90" t="s">
        <v>109</v>
      </c>
      <c r="D89" s="97"/>
      <c r="E89" s="41">
        <f t="shared" si="5"/>
        <v>-49894</v>
      </c>
      <c r="F89" s="95">
        <v>37500</v>
      </c>
    </row>
    <row r="90" spans="1:12">
      <c r="A90" s="96" t="s">
        <v>87</v>
      </c>
      <c r="B90" s="94">
        <v>410897</v>
      </c>
      <c r="C90" s="41" t="s">
        <v>94</v>
      </c>
      <c r="D90" s="97"/>
      <c r="E90" s="41">
        <f t="shared" si="5"/>
        <v>-68014</v>
      </c>
      <c r="F90" s="95">
        <v>18120</v>
      </c>
      <c r="L90">
        <f>638292-338542</f>
        <v>299750</v>
      </c>
    </row>
    <row r="91" spans="1:12">
      <c r="A91" s="96" t="s">
        <v>87</v>
      </c>
      <c r="B91" s="94">
        <v>410898</v>
      </c>
      <c r="C91" s="41" t="s">
        <v>86</v>
      </c>
      <c r="D91" s="97"/>
      <c r="E91" s="41">
        <f t="shared" si="5"/>
        <v>-107142</v>
      </c>
      <c r="F91" s="95">
        <v>39128</v>
      </c>
    </row>
    <row r="92" spans="1:12">
      <c r="A92" s="94" t="s">
        <v>212</v>
      </c>
      <c r="B92" s="94">
        <v>618551</v>
      </c>
      <c r="C92" s="41" t="s">
        <v>213</v>
      </c>
      <c r="D92" s="97"/>
      <c r="E92" s="41">
        <f t="shared" si="5"/>
        <v>-109142</v>
      </c>
      <c r="F92" s="95">
        <v>2000</v>
      </c>
    </row>
    <row r="93" spans="1:12" ht="30">
      <c r="A93" s="94" t="s">
        <v>212</v>
      </c>
      <c r="B93" s="94">
        <v>618552</v>
      </c>
      <c r="C93" s="41" t="s">
        <v>89</v>
      </c>
      <c r="D93" s="97"/>
      <c r="E93" s="41">
        <f t="shared" si="5"/>
        <v>-112142</v>
      </c>
      <c r="F93" s="95">
        <v>3000</v>
      </c>
    </row>
    <row r="94" spans="1:12" ht="30">
      <c r="A94" s="94" t="s">
        <v>214</v>
      </c>
      <c r="B94" s="94">
        <v>618553</v>
      </c>
      <c r="C94" s="41" t="s">
        <v>89</v>
      </c>
      <c r="D94" s="97"/>
      <c r="E94" s="41">
        <f t="shared" si="5"/>
        <v>-115497</v>
      </c>
      <c r="F94" s="95">
        <v>3355</v>
      </c>
    </row>
    <row r="95" spans="1:12">
      <c r="A95" s="2" t="s">
        <v>215</v>
      </c>
      <c r="B95" s="54"/>
      <c r="C95" s="71"/>
      <c r="D95" s="37">
        <v>1860000</v>
      </c>
      <c r="E95" s="1">
        <f t="shared" si="5"/>
        <v>-115497</v>
      </c>
      <c r="F95" s="58"/>
    </row>
    <row r="96" spans="1:12" ht="30">
      <c r="A96" s="2" t="s">
        <v>216</v>
      </c>
      <c r="B96">
        <v>618555</v>
      </c>
      <c r="C96" s="44" t="s">
        <v>81</v>
      </c>
      <c r="E96" s="1"/>
      <c r="F96">
        <v>33300</v>
      </c>
    </row>
    <row r="97" spans="1:8" ht="30">
      <c r="A97" s="2" t="s">
        <v>216</v>
      </c>
      <c r="B97">
        <v>618556</v>
      </c>
      <c r="C97" s="1" t="s">
        <v>64</v>
      </c>
      <c r="E97" s="1"/>
      <c r="F97">
        <v>6550</v>
      </c>
    </row>
    <row r="98" spans="1:8">
      <c r="A98" s="94" t="s">
        <v>219</v>
      </c>
      <c r="B98" s="39">
        <v>618563</v>
      </c>
      <c r="C98" s="39" t="s">
        <v>108</v>
      </c>
      <c r="D98" s="97"/>
      <c r="E98" s="41">
        <f>E95-F98+D95</f>
        <v>1688403</v>
      </c>
      <c r="F98" s="39">
        <v>56100</v>
      </c>
    </row>
    <row r="99" spans="1:8">
      <c r="A99" s="94" t="s">
        <v>219</v>
      </c>
      <c r="B99" s="39">
        <v>618564</v>
      </c>
      <c r="C99" s="39" t="s">
        <v>94</v>
      </c>
      <c r="D99" s="97"/>
      <c r="E99" s="41">
        <f t="shared" si="5"/>
        <v>1675568</v>
      </c>
      <c r="F99" s="39">
        <v>12835</v>
      </c>
    </row>
    <row r="100" spans="1:8">
      <c r="A100" s="94" t="s">
        <v>219</v>
      </c>
      <c r="B100" s="39">
        <v>618565</v>
      </c>
      <c r="C100" s="39" t="s">
        <v>67</v>
      </c>
      <c r="D100" s="97"/>
      <c r="E100" s="41">
        <f t="shared" si="5"/>
        <v>1447053</v>
      </c>
      <c r="F100" s="39">
        <v>228515</v>
      </c>
    </row>
    <row r="101" spans="1:8">
      <c r="A101" s="94" t="s">
        <v>219</v>
      </c>
      <c r="B101" s="39">
        <v>618566</v>
      </c>
      <c r="C101" s="39" t="s">
        <v>89</v>
      </c>
      <c r="D101" s="97"/>
      <c r="E101" s="41">
        <f t="shared" si="5"/>
        <v>1439053</v>
      </c>
      <c r="F101" s="39">
        <v>8000</v>
      </c>
    </row>
    <row r="102" spans="1:8">
      <c r="A102" s="94" t="s">
        <v>220</v>
      </c>
      <c r="B102" s="39">
        <v>618567</v>
      </c>
      <c r="C102" s="41" t="s">
        <v>221</v>
      </c>
      <c r="D102" s="97"/>
      <c r="E102" s="41">
        <f t="shared" si="5"/>
        <v>1399925</v>
      </c>
      <c r="F102" s="39">
        <v>39128</v>
      </c>
    </row>
    <row r="103" spans="1:8">
      <c r="A103" s="94" t="s">
        <v>220</v>
      </c>
      <c r="B103" s="39">
        <v>618570</v>
      </c>
      <c r="C103" s="41" t="s">
        <v>105</v>
      </c>
      <c r="D103" s="97"/>
      <c r="E103" s="41">
        <f t="shared" si="5"/>
        <v>1399492</v>
      </c>
      <c r="F103" s="95">
        <v>433</v>
      </c>
    </row>
    <row r="104" spans="1:8" ht="30">
      <c r="A104" s="94" t="s">
        <v>220</v>
      </c>
      <c r="B104" s="39">
        <v>618571</v>
      </c>
      <c r="C104" s="99" t="s">
        <v>81</v>
      </c>
      <c r="D104" s="97"/>
      <c r="E104" s="41">
        <f t="shared" si="5"/>
        <v>1365818</v>
      </c>
      <c r="F104" s="95">
        <v>33674</v>
      </c>
    </row>
    <row r="105" spans="1:8" ht="30">
      <c r="A105" s="94" t="s">
        <v>220</v>
      </c>
      <c r="B105" s="39">
        <v>618572</v>
      </c>
      <c r="C105" s="41" t="s">
        <v>64</v>
      </c>
      <c r="D105" s="97"/>
      <c r="E105" s="41">
        <f t="shared" si="5"/>
        <v>1359268</v>
      </c>
      <c r="F105" s="95">
        <v>6550</v>
      </c>
    </row>
    <row r="106" spans="1:8" ht="30">
      <c r="A106" s="94" t="s">
        <v>223</v>
      </c>
      <c r="B106" s="39">
        <v>618583</v>
      </c>
      <c r="C106" s="41" t="s">
        <v>224</v>
      </c>
      <c r="D106" s="97"/>
      <c r="E106" s="41">
        <f t="shared" si="5"/>
        <v>1177542</v>
      </c>
      <c r="F106" s="95">
        <v>181726</v>
      </c>
    </row>
    <row r="107" spans="1:8">
      <c r="A107" s="94" t="s">
        <v>301</v>
      </c>
      <c r="B107" s="39">
        <v>618584</v>
      </c>
      <c r="C107" s="39" t="s">
        <v>225</v>
      </c>
      <c r="D107" s="97"/>
      <c r="E107" s="41">
        <f t="shared" si="5"/>
        <v>1116967</v>
      </c>
      <c r="F107" s="95">
        <v>60575</v>
      </c>
    </row>
    <row r="108" spans="1:8">
      <c r="A108" s="94" t="s">
        <v>302</v>
      </c>
      <c r="B108" s="39">
        <v>618587</v>
      </c>
      <c r="C108" s="41" t="s">
        <v>226</v>
      </c>
      <c r="D108" s="97"/>
      <c r="E108" s="41">
        <f t="shared" si="5"/>
        <v>1022191</v>
      </c>
      <c r="F108" s="95">
        <v>94776</v>
      </c>
    </row>
    <row r="109" spans="1:8">
      <c r="A109" s="94" t="s">
        <v>303</v>
      </c>
      <c r="B109" s="39">
        <v>618589</v>
      </c>
      <c r="C109" s="41" t="s">
        <v>94</v>
      </c>
      <c r="D109" s="97"/>
      <c r="E109" s="41">
        <f t="shared" si="5"/>
        <v>1019171</v>
      </c>
      <c r="F109" s="95">
        <v>3020</v>
      </c>
      <c r="H109" s="34"/>
    </row>
    <row r="110" spans="1:8">
      <c r="A110" s="94" t="s">
        <v>304</v>
      </c>
      <c r="B110" s="39">
        <v>618590</v>
      </c>
      <c r="C110" s="41" t="s">
        <v>309</v>
      </c>
      <c r="D110" s="97"/>
      <c r="E110" s="41">
        <f t="shared" si="5"/>
        <v>787166</v>
      </c>
      <c r="F110" s="95">
        <v>232005</v>
      </c>
      <c r="H110" s="34"/>
    </row>
    <row r="111" spans="1:8">
      <c r="A111" s="94" t="s">
        <v>304</v>
      </c>
      <c r="B111" s="39">
        <v>618591</v>
      </c>
      <c r="C111" s="41" t="s">
        <v>308</v>
      </c>
      <c r="D111" s="97"/>
      <c r="E111" s="41">
        <f t="shared" si="5"/>
        <v>733266</v>
      </c>
      <c r="F111" s="95">
        <v>53900</v>
      </c>
      <c r="H111" s="34"/>
    </row>
    <row r="112" spans="1:8">
      <c r="A112" s="94" t="s">
        <v>304</v>
      </c>
      <c r="B112" s="39">
        <v>618592</v>
      </c>
      <c r="C112" s="41" t="s">
        <v>94</v>
      </c>
      <c r="D112" s="97"/>
      <c r="E112" s="41">
        <f t="shared" si="5"/>
        <v>716656</v>
      </c>
      <c r="F112" s="95">
        <v>16610</v>
      </c>
      <c r="H112" s="34"/>
    </row>
    <row r="113" spans="1:8">
      <c r="A113" s="94" t="s">
        <v>304</v>
      </c>
      <c r="B113" s="39">
        <v>618593</v>
      </c>
      <c r="C113" s="41" t="s">
        <v>221</v>
      </c>
      <c r="D113" s="97"/>
      <c r="E113" s="41">
        <f t="shared" si="5"/>
        <v>675788</v>
      </c>
      <c r="F113" s="95">
        <v>40868</v>
      </c>
      <c r="H113" s="34"/>
    </row>
    <row r="114" spans="1:8" ht="30">
      <c r="A114" s="94" t="s">
        <v>305</v>
      </c>
      <c r="B114" s="39">
        <v>618594</v>
      </c>
      <c r="C114" s="99" t="s">
        <v>81</v>
      </c>
      <c r="D114" s="97"/>
      <c r="E114" s="41">
        <f t="shared" si="5"/>
        <v>642114</v>
      </c>
      <c r="F114" s="95">
        <v>33674</v>
      </c>
      <c r="H114" s="34"/>
    </row>
    <row r="115" spans="1:8" ht="30">
      <c r="A115" s="94" t="s">
        <v>305</v>
      </c>
      <c r="B115" s="39">
        <v>618595</v>
      </c>
      <c r="C115" s="41" t="s">
        <v>64</v>
      </c>
      <c r="D115" s="97"/>
      <c r="E115" s="41">
        <f t="shared" si="5"/>
        <v>635564</v>
      </c>
      <c r="F115" s="95">
        <v>6550</v>
      </c>
      <c r="H115" s="34"/>
    </row>
    <row r="116" spans="1:8">
      <c r="A116" s="94" t="s">
        <v>305</v>
      </c>
      <c r="B116" s="39">
        <v>618596</v>
      </c>
      <c r="C116" s="105" t="s">
        <v>105</v>
      </c>
      <c r="D116" s="39"/>
      <c r="E116" s="41">
        <f t="shared" si="5"/>
        <v>635131</v>
      </c>
      <c r="F116" s="98">
        <v>433</v>
      </c>
      <c r="H116" s="47"/>
    </row>
    <row r="117" spans="1:8" ht="30">
      <c r="A117" s="94" t="s">
        <v>305</v>
      </c>
      <c r="B117" s="39">
        <v>618597</v>
      </c>
      <c r="C117" s="41" t="s">
        <v>106</v>
      </c>
      <c r="D117" s="39"/>
      <c r="E117" s="41">
        <f t="shared" si="5"/>
        <v>630131</v>
      </c>
      <c r="F117" s="95">
        <v>5000</v>
      </c>
      <c r="H117" s="34"/>
    </row>
    <row r="118" spans="1:8" ht="30">
      <c r="A118" s="94" t="s">
        <v>305</v>
      </c>
      <c r="B118" s="39">
        <v>618598</v>
      </c>
      <c r="C118" s="90" t="s">
        <v>89</v>
      </c>
      <c r="D118" s="39"/>
      <c r="E118" s="41">
        <f t="shared" si="5"/>
        <v>622431</v>
      </c>
      <c r="F118" s="95">
        <v>7700</v>
      </c>
      <c r="H118" s="34"/>
    </row>
    <row r="119" spans="1:8">
      <c r="D119"/>
      <c r="F119" s="2">
        <f>SUM(F4:F118)</f>
        <v>5410388</v>
      </c>
    </row>
    <row r="120" spans="1:8">
      <c r="D120"/>
      <c r="F120">
        <f>5410388-F119</f>
        <v>0</v>
      </c>
    </row>
    <row r="121" spans="1:8">
      <c r="D121"/>
    </row>
    <row r="122" spans="1:8">
      <c r="D122"/>
    </row>
    <row r="123" spans="1:8">
      <c r="D123"/>
    </row>
    <row r="124" spans="1:8">
      <c r="D124"/>
    </row>
    <row r="125" spans="1:8">
      <c r="D125"/>
    </row>
    <row r="126" spans="1:8">
      <c r="D126"/>
    </row>
    <row r="127" spans="1:8">
      <c r="D127"/>
    </row>
    <row r="128" spans="1:8">
      <c r="D128"/>
    </row>
    <row r="129" spans="4:4">
      <c r="D129"/>
    </row>
    <row r="130" spans="4:4">
      <c r="D130"/>
    </row>
    <row r="131" spans="4:4">
      <c r="D131"/>
    </row>
    <row r="132" spans="4:4">
      <c r="D132"/>
    </row>
    <row r="133" spans="4:4">
      <c r="D133"/>
    </row>
    <row r="134" spans="4:4">
      <c r="D134"/>
    </row>
    <row r="135" spans="4:4">
      <c r="D135"/>
    </row>
    <row r="136" spans="4:4">
      <c r="D136"/>
    </row>
    <row r="137" spans="4:4">
      <c r="D137"/>
    </row>
    <row r="138" spans="4:4">
      <c r="D138"/>
    </row>
    <row r="139" spans="4:4">
      <c r="D139"/>
    </row>
    <row r="140" spans="4:4">
      <c r="D140"/>
    </row>
    <row r="141" spans="4:4">
      <c r="D141"/>
    </row>
  </sheetData>
  <mergeCells count="1">
    <mergeCell ref="A1:R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K53"/>
  <sheetViews>
    <sheetView topLeftCell="A12" workbookViewId="0">
      <selection activeCell="C31" sqref="C31"/>
    </sheetView>
  </sheetViews>
  <sheetFormatPr defaultColWidth="8.5703125" defaultRowHeight="15"/>
  <cols>
    <col min="4" max="4" width="46.5703125" customWidth="1"/>
    <col min="11" max="11" width="40.140625" customWidth="1"/>
  </cols>
  <sheetData>
    <row r="2" spans="1:11">
      <c r="A2" s="2" t="s">
        <v>57</v>
      </c>
      <c r="B2" s="2"/>
      <c r="C2" s="2">
        <v>10000</v>
      </c>
      <c r="D2" s="1" t="s">
        <v>140</v>
      </c>
    </row>
    <row r="3" spans="1:11" ht="20.25" customHeight="1">
      <c r="A3" s="2" t="s">
        <v>57</v>
      </c>
      <c r="B3" s="2"/>
      <c r="C3" s="2">
        <v>40000</v>
      </c>
      <c r="D3" s="1" t="s">
        <v>140</v>
      </c>
      <c r="H3" s="2" t="s">
        <v>57</v>
      </c>
      <c r="I3" s="2"/>
      <c r="J3" s="2">
        <v>14480</v>
      </c>
      <c r="K3" s="1" t="s">
        <v>139</v>
      </c>
    </row>
    <row r="4" spans="1:11" ht="25.5" customHeight="1">
      <c r="H4" s="2" t="s">
        <v>57</v>
      </c>
      <c r="I4" s="2"/>
      <c r="J4" s="2">
        <v>9655</v>
      </c>
      <c r="K4" s="1" t="s">
        <v>139</v>
      </c>
    </row>
    <row r="5" spans="1:11" ht="20.100000000000001" customHeight="1"/>
    <row r="6" spans="1:11" ht="20.100000000000001" customHeight="1"/>
    <row r="7" spans="1:11" ht="20.100000000000001" customHeight="1"/>
    <row r="8" spans="1:11" ht="20.100000000000001" customHeight="1">
      <c r="H8" t="s">
        <v>141</v>
      </c>
      <c r="J8">
        <v>30000</v>
      </c>
      <c r="K8" s="30" t="s">
        <v>144</v>
      </c>
    </row>
    <row r="9" spans="1:11" ht="20.100000000000001" customHeight="1">
      <c r="A9" t="s">
        <v>154</v>
      </c>
      <c r="C9">
        <v>2000</v>
      </c>
      <c r="D9" s="30" t="s">
        <v>279</v>
      </c>
      <c r="H9" s="2" t="s">
        <v>141</v>
      </c>
      <c r="I9" s="2"/>
      <c r="J9" s="2">
        <v>30000</v>
      </c>
      <c r="K9" s="1" t="s">
        <v>144</v>
      </c>
    </row>
    <row r="10" spans="1:11" ht="20.100000000000001" customHeight="1">
      <c r="H10" s="2" t="s">
        <v>149</v>
      </c>
      <c r="I10" s="2"/>
      <c r="J10" s="2">
        <v>30000</v>
      </c>
      <c r="K10" s="1" t="s">
        <v>144</v>
      </c>
    </row>
    <row r="11" spans="1:11" ht="20.100000000000001" customHeight="1"/>
    <row r="12" spans="1:11" ht="20.100000000000001" customHeight="1"/>
    <row r="13" spans="1:11" ht="20.100000000000001" customHeight="1">
      <c r="A13" s="2" t="s">
        <v>145</v>
      </c>
      <c r="B13" s="2"/>
      <c r="C13" s="2">
        <v>25000</v>
      </c>
      <c r="D13" s="1" t="s">
        <v>146</v>
      </c>
    </row>
    <row r="14" spans="1:11" ht="20.100000000000001" customHeight="1">
      <c r="A14" s="2" t="s">
        <v>145</v>
      </c>
      <c r="B14" s="2"/>
      <c r="C14" s="2">
        <v>18000</v>
      </c>
      <c r="D14" s="1" t="s">
        <v>146</v>
      </c>
    </row>
    <row r="15" spans="1:11" ht="20.100000000000001" customHeight="1">
      <c r="A15" t="s">
        <v>147</v>
      </c>
      <c r="C15">
        <v>10000</v>
      </c>
      <c r="D15" s="30" t="s">
        <v>146</v>
      </c>
    </row>
    <row r="16" spans="1:11" ht="20.100000000000001" customHeight="1">
      <c r="A16" s="2" t="s">
        <v>149</v>
      </c>
      <c r="B16" s="2"/>
      <c r="C16" s="2">
        <v>5000</v>
      </c>
      <c r="D16" s="1" t="s">
        <v>146</v>
      </c>
    </row>
    <row r="17" spans="1:4" ht="20.100000000000001" customHeight="1">
      <c r="A17" t="s">
        <v>151</v>
      </c>
      <c r="C17">
        <v>26000</v>
      </c>
      <c r="D17" s="30" t="s">
        <v>152</v>
      </c>
    </row>
    <row r="18" spans="1:4" ht="20.100000000000001" customHeight="1">
      <c r="A18" s="2" t="s">
        <v>151</v>
      </c>
      <c r="B18" s="2"/>
      <c r="C18" s="2">
        <v>12000</v>
      </c>
      <c r="D18" s="1" t="s">
        <v>152</v>
      </c>
    </row>
    <row r="19" spans="1:4" ht="20.100000000000001" customHeight="1">
      <c r="A19" t="s">
        <v>156</v>
      </c>
      <c r="C19">
        <v>4182</v>
      </c>
      <c r="D19" s="30" t="s">
        <v>152</v>
      </c>
    </row>
    <row r="20" spans="1:4" ht="20.100000000000001" customHeight="1">
      <c r="D20" s="30"/>
    </row>
    <row r="21" spans="1:4" ht="20.100000000000001" customHeight="1">
      <c r="A21" s="2"/>
      <c r="B21" s="2"/>
      <c r="C21" s="36"/>
    </row>
    <row r="22" spans="1:4" ht="20.100000000000001" customHeight="1">
      <c r="A22" s="2" t="s">
        <v>151</v>
      </c>
      <c r="B22" s="2"/>
      <c r="C22" s="2">
        <v>14190</v>
      </c>
      <c r="D22" s="1" t="s">
        <v>153</v>
      </c>
    </row>
    <row r="23" spans="1:4" ht="20.100000000000001" customHeight="1">
      <c r="A23" s="2"/>
      <c r="B23" s="2"/>
      <c r="C23" s="2"/>
    </row>
    <row r="29" spans="1:4">
      <c r="A29" s="2" t="s">
        <v>154</v>
      </c>
      <c r="B29" s="2"/>
      <c r="C29" s="36">
        <v>2000</v>
      </c>
      <c r="D29" s="30" t="s">
        <v>155</v>
      </c>
    </row>
    <row r="30" spans="1:4">
      <c r="A30" s="2"/>
      <c r="B30" s="2"/>
      <c r="C30" s="36"/>
      <c r="D30" s="30"/>
    </row>
    <row r="31" spans="1:4">
      <c r="A31" s="38" t="s">
        <v>206</v>
      </c>
      <c r="B31" s="2">
        <v>410892</v>
      </c>
      <c r="C31" s="34">
        <v>620</v>
      </c>
      <c r="D31" s="1" t="s">
        <v>209</v>
      </c>
    </row>
    <row r="32" spans="1:4">
      <c r="A32" s="38" t="s">
        <v>206</v>
      </c>
      <c r="B32" s="2">
        <v>410889</v>
      </c>
      <c r="C32" s="34">
        <v>25020</v>
      </c>
      <c r="D32" s="1" t="s">
        <v>207</v>
      </c>
    </row>
    <row r="33" spans="1:4">
      <c r="A33" s="38" t="s">
        <v>206</v>
      </c>
      <c r="B33" s="2">
        <v>410890</v>
      </c>
      <c r="C33" s="34">
        <v>27200</v>
      </c>
      <c r="D33" s="1" t="s">
        <v>208</v>
      </c>
    </row>
    <row r="34" spans="1:4">
      <c r="A34" s="38" t="s">
        <v>206</v>
      </c>
      <c r="B34" s="2">
        <v>410891</v>
      </c>
      <c r="C34" s="34">
        <v>39200</v>
      </c>
      <c r="D34" s="1" t="s">
        <v>208</v>
      </c>
    </row>
    <row r="35" spans="1:4">
      <c r="A35" s="33" t="s">
        <v>91</v>
      </c>
      <c r="B35" s="2">
        <v>350377</v>
      </c>
      <c r="C35" s="2">
        <v>38630</v>
      </c>
      <c r="D35" s="1" t="s">
        <v>178</v>
      </c>
    </row>
    <row r="36" spans="1:4">
      <c r="A36" s="33" t="s">
        <v>179</v>
      </c>
      <c r="B36" s="2">
        <v>350380</v>
      </c>
      <c r="C36" s="35">
        <v>15600</v>
      </c>
      <c r="D36" s="1" t="s">
        <v>181</v>
      </c>
    </row>
    <row r="37" spans="1:4">
      <c r="A37" s="33" t="s">
        <v>191</v>
      </c>
      <c r="B37" s="2">
        <v>410858</v>
      </c>
      <c r="C37" s="34">
        <v>12531</v>
      </c>
      <c r="D37" s="1" t="s">
        <v>198</v>
      </c>
    </row>
    <row r="38" spans="1:4">
      <c r="A38" s="33" t="s">
        <v>179</v>
      </c>
      <c r="B38" s="2">
        <v>350381</v>
      </c>
      <c r="C38" s="35">
        <v>2625</v>
      </c>
      <c r="D38" s="1" t="s">
        <v>182</v>
      </c>
    </row>
    <row r="39" spans="1:4">
      <c r="A39" s="33" t="s">
        <v>184</v>
      </c>
      <c r="B39" s="2">
        <v>350391</v>
      </c>
      <c r="C39" s="35">
        <v>56050</v>
      </c>
      <c r="D39" s="1" t="s">
        <v>185</v>
      </c>
    </row>
    <row r="40" spans="1:4">
      <c r="A40" s="33" t="s">
        <v>191</v>
      </c>
      <c r="B40" s="2">
        <v>410852</v>
      </c>
      <c r="C40" s="34">
        <v>16000</v>
      </c>
      <c r="D40" s="1" t="s">
        <v>193</v>
      </c>
    </row>
    <row r="41" spans="1:4">
      <c r="A41" s="33" t="s">
        <v>191</v>
      </c>
      <c r="B41" s="2">
        <v>410857</v>
      </c>
      <c r="C41" s="34">
        <v>2000</v>
      </c>
      <c r="D41" s="1" t="s">
        <v>193</v>
      </c>
    </row>
    <row r="42" spans="1:4">
      <c r="A42" s="33" t="s">
        <v>191</v>
      </c>
      <c r="B42" s="2">
        <v>410856</v>
      </c>
      <c r="C42" s="34">
        <v>8000</v>
      </c>
      <c r="D42" s="1" t="s">
        <v>197</v>
      </c>
    </row>
    <row r="43" spans="1:4">
      <c r="A43" s="38" t="s">
        <v>56</v>
      </c>
      <c r="B43" s="2">
        <v>410873</v>
      </c>
      <c r="C43" s="34">
        <v>6000</v>
      </c>
      <c r="D43" s="1" t="s">
        <v>201</v>
      </c>
    </row>
    <row r="44" spans="1:4">
      <c r="A44" s="33" t="s">
        <v>191</v>
      </c>
      <c r="B44" s="2">
        <v>410859</v>
      </c>
      <c r="C44" s="34">
        <v>2864</v>
      </c>
      <c r="D44" s="1" t="s">
        <v>199</v>
      </c>
    </row>
    <row r="45" spans="1:4" ht="30">
      <c r="A45" s="33" t="s">
        <v>179</v>
      </c>
      <c r="B45" s="2">
        <v>350382</v>
      </c>
      <c r="C45" s="35">
        <v>8000</v>
      </c>
      <c r="D45" s="1" t="s">
        <v>183</v>
      </c>
    </row>
    <row r="46" spans="1:4">
      <c r="A46" s="33" t="s">
        <v>175</v>
      </c>
      <c r="B46" s="2">
        <v>350376</v>
      </c>
      <c r="C46" s="2">
        <v>27000</v>
      </c>
      <c r="D46" s="1" t="s">
        <v>177</v>
      </c>
    </row>
    <row r="47" spans="1:4">
      <c r="A47" s="33" t="s">
        <v>175</v>
      </c>
      <c r="B47" s="2">
        <v>350375</v>
      </c>
      <c r="C47" s="2">
        <v>27000</v>
      </c>
      <c r="D47" s="1" t="s">
        <v>176</v>
      </c>
    </row>
    <row r="48" spans="1:4" ht="30">
      <c r="A48" s="33" t="s">
        <v>191</v>
      </c>
      <c r="B48" s="2">
        <v>410855</v>
      </c>
      <c r="C48" s="34">
        <v>1908</v>
      </c>
      <c r="D48" s="1" t="s">
        <v>196</v>
      </c>
    </row>
    <row r="49" spans="1:4">
      <c r="A49" s="33" t="s">
        <v>103</v>
      </c>
      <c r="B49" s="2">
        <v>350393</v>
      </c>
      <c r="C49" s="35">
        <v>1553</v>
      </c>
      <c r="D49" s="1" t="s">
        <v>187</v>
      </c>
    </row>
    <row r="50" spans="1:4">
      <c r="A50" s="33" t="s">
        <v>103</v>
      </c>
      <c r="B50" s="2">
        <v>350392</v>
      </c>
      <c r="C50" s="35">
        <v>76115</v>
      </c>
      <c r="D50" s="1" t="s">
        <v>186</v>
      </c>
    </row>
    <row r="51" spans="1:4">
      <c r="A51" s="33" t="s">
        <v>191</v>
      </c>
      <c r="B51" s="2">
        <v>410853</v>
      </c>
      <c r="C51" s="34">
        <v>70942</v>
      </c>
      <c r="D51" s="1" t="s">
        <v>194</v>
      </c>
    </row>
    <row r="52" spans="1:4">
      <c r="A52" s="33" t="s">
        <v>191</v>
      </c>
      <c r="B52" s="2">
        <v>410854</v>
      </c>
      <c r="C52" s="34">
        <v>1448</v>
      </c>
      <c r="D52" s="1" t="s">
        <v>195</v>
      </c>
    </row>
    <row r="53" spans="1:4">
      <c r="A53" s="33" t="s">
        <v>179</v>
      </c>
      <c r="B53" s="2">
        <v>350379</v>
      </c>
      <c r="C53" s="35">
        <v>21000</v>
      </c>
      <c r="D53" s="1" t="s">
        <v>180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2:N126"/>
  <sheetViews>
    <sheetView topLeftCell="C13" workbookViewId="0">
      <selection activeCell="I79" sqref="I79"/>
    </sheetView>
  </sheetViews>
  <sheetFormatPr defaultColWidth="8.5703125" defaultRowHeight="15"/>
  <cols>
    <col min="1" max="1" width="12.140625" customWidth="1"/>
    <col min="3" max="3" width="12.85546875" customWidth="1"/>
    <col min="5" max="5" width="31" customWidth="1"/>
    <col min="6" max="6" width="6.140625" customWidth="1"/>
    <col min="8" max="8" width="11" customWidth="1"/>
    <col min="9" max="9" width="32.5703125" customWidth="1"/>
    <col min="14" max="14" width="36" customWidth="1"/>
  </cols>
  <sheetData>
    <row r="2" spans="1:14">
      <c r="B2" t="s">
        <v>280</v>
      </c>
      <c r="C2" t="s">
        <v>281</v>
      </c>
    </row>
    <row r="3" spans="1:14" ht="30">
      <c r="A3" s="30" t="s">
        <v>282</v>
      </c>
      <c r="B3">
        <v>37796</v>
      </c>
      <c r="L3" s="2" t="s">
        <v>149</v>
      </c>
      <c r="M3" s="2">
        <v>24811</v>
      </c>
      <c r="N3" s="1" t="s">
        <v>150</v>
      </c>
    </row>
    <row r="4" spans="1:14">
      <c r="A4" s="2" t="s">
        <v>130</v>
      </c>
      <c r="B4" s="2"/>
      <c r="C4" s="2">
        <f>B3-D4</f>
        <v>10756</v>
      </c>
      <c r="D4" s="2">
        <v>27040</v>
      </c>
      <c r="E4" s="30" t="s">
        <v>131</v>
      </c>
      <c r="F4" s="30"/>
      <c r="L4" s="2" t="s">
        <v>130</v>
      </c>
      <c r="M4" s="36">
        <v>27040</v>
      </c>
      <c r="N4" s="30" t="s">
        <v>131</v>
      </c>
    </row>
    <row r="5" spans="1:14">
      <c r="A5" s="2" t="s">
        <v>132</v>
      </c>
      <c r="B5" s="2">
        <v>500000</v>
      </c>
      <c r="C5" s="2">
        <f t="shared" ref="C5:C36" si="0">C4+B5-D5</f>
        <v>510756</v>
      </c>
      <c r="D5" s="36"/>
      <c r="E5" s="30"/>
      <c r="F5" s="30"/>
    </row>
    <row r="6" spans="1:14" ht="20.100000000000001" customHeight="1">
      <c r="A6" s="2" t="s">
        <v>68</v>
      </c>
      <c r="B6" s="2"/>
      <c r="C6" s="2">
        <f t="shared" si="0"/>
        <v>508649</v>
      </c>
      <c r="D6" s="36">
        <v>2107</v>
      </c>
      <c r="E6" s="30" t="s">
        <v>135</v>
      </c>
      <c r="F6" s="30"/>
      <c r="L6" s="2" t="s">
        <v>51</v>
      </c>
      <c r="M6" s="2">
        <v>3465</v>
      </c>
      <c r="N6" s="1" t="s">
        <v>53</v>
      </c>
    </row>
    <row r="7" spans="1:14" ht="20.100000000000001" customHeight="1">
      <c r="A7" s="2" t="s">
        <v>68</v>
      </c>
      <c r="B7" s="2"/>
      <c r="C7" s="2">
        <f t="shared" si="0"/>
        <v>507838</v>
      </c>
      <c r="D7" s="36">
        <v>811</v>
      </c>
      <c r="E7" s="30" t="s">
        <v>136</v>
      </c>
      <c r="F7" s="30"/>
      <c r="L7" s="2" t="s">
        <v>57</v>
      </c>
      <c r="M7" s="2">
        <v>4378</v>
      </c>
      <c r="N7" s="1" t="s">
        <v>58</v>
      </c>
    </row>
    <row r="8" spans="1:14" ht="20.100000000000001" customHeight="1">
      <c r="A8" s="2" t="s">
        <v>68</v>
      </c>
      <c r="B8" s="2"/>
      <c r="C8" s="2">
        <f t="shared" si="0"/>
        <v>479938</v>
      </c>
      <c r="D8" s="2">
        <v>27900</v>
      </c>
      <c r="E8" s="1" t="s">
        <v>137</v>
      </c>
      <c r="F8" s="71"/>
      <c r="G8" s="2" t="s">
        <v>141</v>
      </c>
      <c r="H8" s="2">
        <v>1668</v>
      </c>
      <c r="I8" s="1" t="s">
        <v>143</v>
      </c>
      <c r="L8" s="2" t="s">
        <v>57</v>
      </c>
      <c r="M8" s="2">
        <v>702</v>
      </c>
      <c r="N8" s="1" t="s">
        <v>59</v>
      </c>
    </row>
    <row r="9" spans="1:14" ht="20.100000000000001" customHeight="1">
      <c r="A9" s="2" t="s">
        <v>68</v>
      </c>
      <c r="B9" s="2"/>
      <c r="C9" s="2">
        <f t="shared" si="0"/>
        <v>476838</v>
      </c>
      <c r="D9" s="2">
        <v>3100</v>
      </c>
      <c r="E9" s="1" t="s">
        <v>138</v>
      </c>
      <c r="F9" s="71"/>
      <c r="G9" s="2" t="s">
        <v>98</v>
      </c>
      <c r="H9" s="2">
        <v>1668</v>
      </c>
      <c r="I9" s="1" t="s">
        <v>143</v>
      </c>
      <c r="L9" s="2" t="s">
        <v>51</v>
      </c>
      <c r="M9" s="2">
        <v>4809</v>
      </c>
      <c r="N9" s="1" t="s">
        <v>60</v>
      </c>
    </row>
    <row r="10" spans="1:14" ht="20.100000000000001" customHeight="1">
      <c r="A10" s="2" t="s">
        <v>68</v>
      </c>
      <c r="B10" s="2"/>
      <c r="C10" s="2">
        <f t="shared" si="0"/>
        <v>448938</v>
      </c>
      <c r="D10" s="2">
        <v>27900</v>
      </c>
      <c r="E10" s="1" t="s">
        <v>137</v>
      </c>
      <c r="F10" s="71"/>
      <c r="G10" s="2"/>
      <c r="H10" s="2"/>
      <c r="I10" s="2"/>
      <c r="L10" s="2" t="s">
        <v>51</v>
      </c>
      <c r="M10" s="2">
        <v>3540</v>
      </c>
      <c r="N10" s="30" t="s">
        <v>52</v>
      </c>
    </row>
    <row r="11" spans="1:14" ht="20.100000000000001" customHeight="1">
      <c r="A11" s="2" t="s">
        <v>68</v>
      </c>
      <c r="B11" s="2"/>
      <c r="C11" s="2">
        <f t="shared" si="0"/>
        <v>445838</v>
      </c>
      <c r="D11" s="2">
        <v>3100</v>
      </c>
      <c r="E11" s="1" t="s">
        <v>138</v>
      </c>
      <c r="F11" s="71"/>
      <c r="G11" s="2"/>
      <c r="H11" s="2"/>
      <c r="I11" s="2"/>
      <c r="L11" s="2" t="s">
        <v>54</v>
      </c>
      <c r="M11" s="2">
        <v>5756</v>
      </c>
      <c r="N11" s="1" t="s">
        <v>53</v>
      </c>
    </row>
    <row r="12" spans="1:14" ht="20.100000000000001" customHeight="1">
      <c r="A12" s="2" t="s">
        <v>57</v>
      </c>
      <c r="B12" s="2"/>
      <c r="C12" s="2">
        <f t="shared" si="0"/>
        <v>431358</v>
      </c>
      <c r="D12" s="2">
        <v>14480</v>
      </c>
      <c r="E12" s="1" t="s">
        <v>139</v>
      </c>
      <c r="F12" s="89"/>
      <c r="G12" s="2" t="s">
        <v>147</v>
      </c>
      <c r="H12" s="2">
        <v>5435</v>
      </c>
      <c r="I12" s="1" t="s">
        <v>148</v>
      </c>
    </row>
    <row r="13" spans="1:14" ht="20.100000000000001" customHeight="1">
      <c r="A13" s="2" t="s">
        <v>57</v>
      </c>
      <c r="B13" s="2"/>
      <c r="C13" s="2">
        <f t="shared" si="0"/>
        <v>421358</v>
      </c>
      <c r="D13" s="2">
        <v>10000</v>
      </c>
      <c r="E13" s="1" t="s">
        <v>140</v>
      </c>
      <c r="F13" s="71"/>
      <c r="G13" s="2"/>
      <c r="H13" s="2"/>
      <c r="I13" s="2"/>
      <c r="L13" t="s">
        <v>68</v>
      </c>
      <c r="M13">
        <v>27900</v>
      </c>
      <c r="N13" s="30" t="s">
        <v>137</v>
      </c>
    </row>
    <row r="14" spans="1:14" ht="20.100000000000001" customHeight="1">
      <c r="A14" s="2" t="s">
        <v>57</v>
      </c>
      <c r="B14" s="2"/>
      <c r="C14" s="2">
        <f t="shared" si="0"/>
        <v>381358</v>
      </c>
      <c r="D14" s="2">
        <v>40000</v>
      </c>
      <c r="E14" s="1" t="s">
        <v>140</v>
      </c>
      <c r="F14" s="71"/>
      <c r="G14" s="2"/>
      <c r="H14" s="2"/>
      <c r="I14" s="2"/>
      <c r="L14" s="2" t="s">
        <v>68</v>
      </c>
      <c r="M14" s="2">
        <v>27900</v>
      </c>
      <c r="N14" s="1" t="s">
        <v>137</v>
      </c>
    </row>
    <row r="15" spans="1:14" ht="34.5" customHeight="1">
      <c r="A15" s="2" t="s">
        <v>57</v>
      </c>
      <c r="B15" s="2"/>
      <c r="C15" s="2">
        <f t="shared" si="0"/>
        <v>376980</v>
      </c>
      <c r="D15" s="2">
        <v>4378</v>
      </c>
      <c r="E15" s="1" t="s">
        <v>58</v>
      </c>
      <c r="F15" s="71"/>
      <c r="G15" s="2"/>
      <c r="H15" s="2"/>
      <c r="I15" s="2"/>
      <c r="L15" s="2" t="s">
        <v>69</v>
      </c>
      <c r="M15" s="2">
        <v>27900</v>
      </c>
      <c r="N15" s="1" t="s">
        <v>137</v>
      </c>
    </row>
    <row r="16" spans="1:14" ht="20.100000000000001" customHeight="1">
      <c r="A16" s="2" t="s">
        <v>57</v>
      </c>
      <c r="B16" s="2"/>
      <c r="C16" s="2">
        <f t="shared" si="0"/>
        <v>367325</v>
      </c>
      <c r="D16" s="2">
        <v>9655</v>
      </c>
      <c r="E16" s="1" t="s">
        <v>139</v>
      </c>
      <c r="F16" s="71"/>
      <c r="G16" s="2"/>
      <c r="H16" s="2"/>
      <c r="I16" s="2"/>
      <c r="L16" s="2" t="s">
        <v>68</v>
      </c>
      <c r="M16" s="2">
        <v>3100</v>
      </c>
      <c r="N16" s="1" t="s">
        <v>138</v>
      </c>
    </row>
    <row r="17" spans="1:14" ht="20.100000000000001" customHeight="1">
      <c r="A17" s="2" t="s">
        <v>57</v>
      </c>
      <c r="B17" s="2"/>
      <c r="C17" s="2">
        <f t="shared" si="0"/>
        <v>366623</v>
      </c>
      <c r="D17" s="2">
        <v>702</v>
      </c>
      <c r="E17" s="1" t="s">
        <v>59</v>
      </c>
      <c r="F17" s="71"/>
      <c r="G17" s="2"/>
      <c r="H17" s="2"/>
      <c r="I17" s="2"/>
      <c r="L17" s="2" t="s">
        <v>68</v>
      </c>
      <c r="M17" s="2">
        <v>3100</v>
      </c>
      <c r="N17" s="1" t="s">
        <v>138</v>
      </c>
    </row>
    <row r="18" spans="1:14" ht="20.100000000000001" customHeight="1">
      <c r="A18" s="2" t="s">
        <v>141</v>
      </c>
      <c r="B18" s="2"/>
      <c r="C18" s="2">
        <f t="shared" si="0"/>
        <v>330207</v>
      </c>
      <c r="D18" s="2">
        <v>36416</v>
      </c>
      <c r="E18" s="1" t="s">
        <v>28</v>
      </c>
      <c r="F18" s="71"/>
      <c r="G18" s="2"/>
      <c r="H18" s="2"/>
      <c r="I18" s="2"/>
      <c r="L18" s="2" t="s">
        <v>69</v>
      </c>
      <c r="M18" s="2">
        <v>3100</v>
      </c>
      <c r="N18" s="1" t="s">
        <v>138</v>
      </c>
    </row>
    <row r="19" spans="1:14" ht="20.100000000000001" customHeight="1">
      <c r="A19" s="2" t="s">
        <v>141</v>
      </c>
      <c r="B19" s="2"/>
      <c r="C19" s="2">
        <f t="shared" si="0"/>
        <v>328057</v>
      </c>
      <c r="D19" s="2">
        <v>2150</v>
      </c>
      <c r="E19" s="1" t="s">
        <v>142</v>
      </c>
      <c r="F19" s="71"/>
      <c r="G19" s="2"/>
      <c r="H19" s="2"/>
      <c r="I19" s="2"/>
      <c r="L19" s="2" t="s">
        <v>95</v>
      </c>
      <c r="M19" s="2">
        <v>27900</v>
      </c>
      <c r="N19" s="1" t="s">
        <v>137</v>
      </c>
    </row>
    <row r="20" spans="1:14" ht="20.100000000000001" customHeight="1">
      <c r="A20" s="2" t="s">
        <v>141</v>
      </c>
      <c r="B20" s="2"/>
      <c r="C20" s="2">
        <f t="shared" si="0"/>
        <v>326389</v>
      </c>
      <c r="D20" s="2">
        <v>1668</v>
      </c>
      <c r="E20" s="1" t="s">
        <v>143</v>
      </c>
      <c r="F20" s="71"/>
      <c r="G20" s="2"/>
      <c r="H20" s="2"/>
      <c r="I20" s="2"/>
      <c r="L20" s="2" t="s">
        <v>95</v>
      </c>
      <c r="M20" s="2">
        <v>3100</v>
      </c>
      <c r="N20" s="1" t="s">
        <v>138</v>
      </c>
    </row>
    <row r="21" spans="1:14" ht="20.100000000000001" customHeight="1">
      <c r="A21" s="2" t="s">
        <v>141</v>
      </c>
      <c r="B21" s="2"/>
      <c r="C21" s="2">
        <f t="shared" si="0"/>
        <v>296389</v>
      </c>
      <c r="D21" s="2">
        <v>30000</v>
      </c>
      <c r="E21" s="1" t="s">
        <v>144</v>
      </c>
      <c r="F21" s="71"/>
      <c r="G21" s="2"/>
      <c r="H21" s="2"/>
      <c r="I21" s="2"/>
    </row>
    <row r="22" spans="1:14" ht="20.100000000000001" customHeight="1">
      <c r="A22" s="2" t="s">
        <v>141</v>
      </c>
      <c r="B22" s="2"/>
      <c r="C22" s="2">
        <f t="shared" si="0"/>
        <v>266389</v>
      </c>
      <c r="D22" s="2">
        <v>30000</v>
      </c>
      <c r="E22" s="1" t="s">
        <v>144</v>
      </c>
      <c r="F22" s="71"/>
      <c r="G22" s="2" t="s">
        <v>141</v>
      </c>
      <c r="H22" s="2">
        <v>36416</v>
      </c>
      <c r="I22" s="1" t="s">
        <v>28</v>
      </c>
    </row>
    <row r="23" spans="1:14" ht="20.100000000000001" customHeight="1">
      <c r="A23" s="2" t="s">
        <v>145</v>
      </c>
      <c r="B23" s="2"/>
      <c r="C23" s="2">
        <f t="shared" si="0"/>
        <v>241389</v>
      </c>
      <c r="D23" s="2">
        <v>25000</v>
      </c>
      <c r="E23" s="1" t="s">
        <v>146</v>
      </c>
      <c r="F23" s="71"/>
    </row>
    <row r="24" spans="1:14" ht="20.100000000000001" customHeight="1">
      <c r="A24" s="2" t="s">
        <v>145</v>
      </c>
      <c r="B24" s="2"/>
      <c r="C24" s="2">
        <f t="shared" si="0"/>
        <v>223389</v>
      </c>
      <c r="D24" s="2">
        <v>18000</v>
      </c>
      <c r="E24" s="1" t="s">
        <v>146</v>
      </c>
      <c r="F24" s="71"/>
    </row>
    <row r="25" spans="1:14" ht="20.100000000000001" customHeight="1">
      <c r="A25" s="2" t="s">
        <v>147</v>
      </c>
      <c r="B25" s="2"/>
      <c r="C25" s="2">
        <f t="shared" si="0"/>
        <v>217954</v>
      </c>
      <c r="D25" s="2">
        <v>5435</v>
      </c>
      <c r="E25" s="1" t="s">
        <v>148</v>
      </c>
      <c r="F25" s="71"/>
    </row>
    <row r="26" spans="1:14" ht="20.100000000000001" customHeight="1">
      <c r="A26" s="2" t="s">
        <v>147</v>
      </c>
      <c r="B26" s="2"/>
      <c r="C26" s="2">
        <f t="shared" si="0"/>
        <v>215846</v>
      </c>
      <c r="D26" s="2">
        <v>2108</v>
      </c>
      <c r="E26" s="1" t="s">
        <v>135</v>
      </c>
      <c r="F26" s="1"/>
      <c r="G26" s="2" t="s">
        <v>68</v>
      </c>
      <c r="H26" s="2">
        <v>811</v>
      </c>
      <c r="I26" s="1" t="s">
        <v>136</v>
      </c>
    </row>
    <row r="27" spans="1:14" ht="20.100000000000001" customHeight="1">
      <c r="A27" s="2" t="s">
        <v>147</v>
      </c>
      <c r="B27" s="2"/>
      <c r="C27" s="2">
        <f t="shared" si="0"/>
        <v>205846</v>
      </c>
      <c r="D27" s="2">
        <v>10000</v>
      </c>
      <c r="E27" s="1" t="s">
        <v>146</v>
      </c>
      <c r="F27" s="1"/>
      <c r="G27" s="2" t="s">
        <v>51</v>
      </c>
      <c r="H27" s="2">
        <v>863</v>
      </c>
      <c r="I27" s="1" t="s">
        <v>136</v>
      </c>
    </row>
    <row r="28" spans="1:14" ht="33.75" customHeight="1">
      <c r="A28" s="2" t="s">
        <v>149</v>
      </c>
      <c r="B28" s="2"/>
      <c r="C28" s="2">
        <f t="shared" si="0"/>
        <v>175846</v>
      </c>
      <c r="D28" s="2">
        <v>30000</v>
      </c>
      <c r="E28" s="1" t="s">
        <v>144</v>
      </c>
      <c r="F28" s="1"/>
      <c r="G28" s="2"/>
      <c r="H28" s="2"/>
      <c r="I28" s="2"/>
    </row>
    <row r="29" spans="1:14" ht="20.100000000000001" customHeight="1">
      <c r="A29" s="2" t="s">
        <v>149</v>
      </c>
      <c r="B29" s="2"/>
      <c r="C29" s="2">
        <f t="shared" si="0"/>
        <v>151035</v>
      </c>
      <c r="D29" s="2">
        <v>24811</v>
      </c>
      <c r="E29" s="1" t="s">
        <v>150</v>
      </c>
      <c r="F29" s="1"/>
      <c r="G29" s="2"/>
      <c r="H29" s="2"/>
      <c r="I29" s="2"/>
    </row>
    <row r="30" spans="1:14" ht="20.100000000000001" customHeight="1">
      <c r="A30" s="2" t="s">
        <v>149</v>
      </c>
      <c r="B30" s="2"/>
      <c r="C30" s="2">
        <f t="shared" si="0"/>
        <v>146035</v>
      </c>
      <c r="D30" s="2">
        <v>5000</v>
      </c>
      <c r="E30" s="1" t="s">
        <v>146</v>
      </c>
      <c r="F30" s="1"/>
      <c r="G30" s="2"/>
      <c r="H30" s="2"/>
      <c r="I30" s="2"/>
    </row>
    <row r="31" spans="1:14">
      <c r="A31" s="2" t="s">
        <v>69</v>
      </c>
      <c r="B31" s="2"/>
      <c r="C31" s="2">
        <f t="shared" si="0"/>
        <v>118135</v>
      </c>
      <c r="D31" s="2">
        <v>27900</v>
      </c>
      <c r="E31" s="1" t="s">
        <v>137</v>
      </c>
      <c r="F31" s="71"/>
    </row>
    <row r="32" spans="1:14">
      <c r="A32" s="2" t="s">
        <v>69</v>
      </c>
      <c r="B32" s="2"/>
      <c r="C32" s="2">
        <f t="shared" si="0"/>
        <v>115035</v>
      </c>
      <c r="D32" s="2">
        <v>3100</v>
      </c>
      <c r="E32" s="1" t="s">
        <v>138</v>
      </c>
      <c r="F32" s="71"/>
    </row>
    <row r="33" spans="1:14">
      <c r="A33" s="2" t="s">
        <v>151</v>
      </c>
      <c r="B33" s="2"/>
      <c r="C33" s="2">
        <f t="shared" si="0"/>
        <v>89035</v>
      </c>
      <c r="D33" s="2">
        <v>26000</v>
      </c>
      <c r="E33" s="1" t="s">
        <v>152</v>
      </c>
      <c r="F33" s="30"/>
    </row>
    <row r="34" spans="1:14">
      <c r="A34" s="2" t="s">
        <v>151</v>
      </c>
      <c r="B34" s="2"/>
      <c r="C34" s="2">
        <f t="shared" si="0"/>
        <v>77035</v>
      </c>
      <c r="D34" s="2">
        <v>12000</v>
      </c>
      <c r="E34" s="1" t="s">
        <v>152</v>
      </c>
      <c r="F34" s="30"/>
      <c r="L34" s="2" t="s">
        <v>68</v>
      </c>
      <c r="M34" s="2">
        <v>2107</v>
      </c>
      <c r="N34" s="1" t="s">
        <v>135</v>
      </c>
    </row>
    <row r="35" spans="1:14">
      <c r="A35" s="2" t="s">
        <v>151</v>
      </c>
      <c r="B35" s="2"/>
      <c r="C35" s="2">
        <f t="shared" si="0"/>
        <v>62845</v>
      </c>
      <c r="D35" s="2">
        <v>14190</v>
      </c>
      <c r="E35" s="1" t="s">
        <v>153</v>
      </c>
      <c r="F35" s="30"/>
      <c r="L35" s="2" t="s">
        <v>147</v>
      </c>
      <c r="M35" s="2">
        <v>2108</v>
      </c>
      <c r="N35" s="1" t="s">
        <v>135</v>
      </c>
    </row>
    <row r="36" spans="1:14">
      <c r="A36" s="2" t="s">
        <v>154</v>
      </c>
      <c r="B36" s="2"/>
      <c r="C36" s="2">
        <f t="shared" si="0"/>
        <v>60845</v>
      </c>
      <c r="D36" s="2">
        <v>2000</v>
      </c>
      <c r="E36" s="1" t="s">
        <v>283</v>
      </c>
      <c r="F36" s="71"/>
      <c r="L36" s="2" t="s">
        <v>51</v>
      </c>
      <c r="M36" s="36">
        <v>2107</v>
      </c>
      <c r="N36" s="41" t="s">
        <v>135</v>
      </c>
    </row>
    <row r="37" spans="1:14">
      <c r="A37" s="2" t="s">
        <v>156</v>
      </c>
      <c r="B37" s="2"/>
      <c r="C37" s="2">
        <f t="shared" ref="C37:C68" si="1">C36+B37-D37</f>
        <v>56663</v>
      </c>
      <c r="D37" s="2">
        <v>4182</v>
      </c>
      <c r="E37" s="1" t="s">
        <v>152</v>
      </c>
      <c r="F37" s="30"/>
    </row>
    <row r="38" spans="1:14">
      <c r="A38" s="2" t="s">
        <v>157</v>
      </c>
      <c r="B38" s="2"/>
      <c r="C38" s="2">
        <f t="shared" si="1"/>
        <v>54513</v>
      </c>
      <c r="D38" s="2">
        <v>2150</v>
      </c>
      <c r="E38" s="1" t="s">
        <v>142</v>
      </c>
      <c r="F38" s="71"/>
    </row>
    <row r="39" spans="1:14">
      <c r="A39" s="2" t="s">
        <v>51</v>
      </c>
      <c r="B39" s="2"/>
      <c r="C39" s="2">
        <f t="shared" si="1"/>
        <v>49704</v>
      </c>
      <c r="D39" s="2">
        <v>4809</v>
      </c>
      <c r="E39" s="1" t="s">
        <v>60</v>
      </c>
      <c r="F39" s="71"/>
    </row>
    <row r="40" spans="1:14">
      <c r="A40" s="2" t="s">
        <v>51</v>
      </c>
      <c r="B40" s="2"/>
      <c r="C40" s="2">
        <f t="shared" si="1"/>
        <v>46164</v>
      </c>
      <c r="D40" s="2">
        <v>3540</v>
      </c>
      <c r="E40" s="1" t="s">
        <v>52</v>
      </c>
      <c r="F40" s="71"/>
    </row>
    <row r="41" spans="1:14">
      <c r="A41" s="2" t="s">
        <v>51</v>
      </c>
      <c r="B41" s="2"/>
      <c r="C41" s="2">
        <f t="shared" si="1"/>
        <v>44057</v>
      </c>
      <c r="D41" s="2">
        <v>2107</v>
      </c>
      <c r="E41" s="52" t="s">
        <v>135</v>
      </c>
      <c r="F41" s="69"/>
    </row>
    <row r="42" spans="1:14">
      <c r="A42" s="2" t="s">
        <v>51</v>
      </c>
      <c r="B42" s="2"/>
      <c r="C42" s="2">
        <f t="shared" si="1"/>
        <v>40592</v>
      </c>
      <c r="D42" s="2">
        <v>3465</v>
      </c>
      <c r="E42" s="1" t="s">
        <v>53</v>
      </c>
      <c r="F42" s="71"/>
    </row>
    <row r="43" spans="1:14">
      <c r="A43" s="2" t="s">
        <v>51</v>
      </c>
      <c r="B43" s="2"/>
      <c r="C43" s="2">
        <f t="shared" si="1"/>
        <v>39729</v>
      </c>
      <c r="D43" s="2">
        <v>863</v>
      </c>
      <c r="E43" s="1" t="s">
        <v>136</v>
      </c>
      <c r="F43" s="71"/>
    </row>
    <row r="44" spans="1:14" ht="30">
      <c r="A44" s="2" t="s">
        <v>158</v>
      </c>
      <c r="B44" s="2"/>
      <c r="C44" s="2">
        <f t="shared" si="1"/>
        <v>38047</v>
      </c>
      <c r="D44" s="2">
        <v>1682</v>
      </c>
      <c r="E44" s="1" t="s">
        <v>31</v>
      </c>
      <c r="F44" s="71"/>
      <c r="L44" s="2" t="s">
        <v>158</v>
      </c>
      <c r="M44" s="2">
        <v>1682</v>
      </c>
      <c r="N44" s="1" t="s">
        <v>31</v>
      </c>
    </row>
    <row r="45" spans="1:14">
      <c r="A45" s="2" t="s">
        <v>95</v>
      </c>
      <c r="B45" s="2"/>
      <c r="C45" s="2">
        <f t="shared" si="1"/>
        <v>10147</v>
      </c>
      <c r="D45" s="2">
        <v>27900</v>
      </c>
      <c r="E45" s="1" t="s">
        <v>137</v>
      </c>
    </row>
    <row r="46" spans="1:14">
      <c r="A46" s="2" t="s">
        <v>95</v>
      </c>
      <c r="B46" s="2"/>
      <c r="C46" s="2">
        <f t="shared" si="1"/>
        <v>7047</v>
      </c>
      <c r="D46" s="2">
        <v>3100</v>
      </c>
      <c r="E46" s="1" t="s">
        <v>138</v>
      </c>
    </row>
    <row r="47" spans="1:14">
      <c r="A47" s="2" t="s">
        <v>54</v>
      </c>
      <c r="C47" s="2">
        <f t="shared" si="1"/>
        <v>1291</v>
      </c>
      <c r="D47" s="2">
        <v>5756</v>
      </c>
      <c r="E47" s="1" t="s">
        <v>53</v>
      </c>
      <c r="L47" s="2" t="s">
        <v>98</v>
      </c>
      <c r="M47" s="2">
        <v>33040</v>
      </c>
      <c r="N47" s="1" t="s">
        <v>30</v>
      </c>
    </row>
    <row r="48" spans="1:14">
      <c r="A48" s="2" t="s">
        <v>75</v>
      </c>
      <c r="B48" s="2">
        <v>1000000</v>
      </c>
      <c r="C48" s="2">
        <f t="shared" si="1"/>
        <v>1001291</v>
      </c>
      <c r="D48" s="36"/>
      <c r="E48" s="30" t="s">
        <v>134</v>
      </c>
    </row>
    <row r="49" spans="1:14">
      <c r="A49" s="2"/>
      <c r="B49" s="54">
        <v>8390</v>
      </c>
      <c r="C49" s="2">
        <f t="shared" si="1"/>
        <v>1009681</v>
      </c>
      <c r="D49" s="36"/>
      <c r="E49" s="30" t="s">
        <v>284</v>
      </c>
    </row>
    <row r="50" spans="1:14">
      <c r="A50" s="2" t="s">
        <v>98</v>
      </c>
      <c r="C50" s="2">
        <f t="shared" si="1"/>
        <v>976641</v>
      </c>
      <c r="D50" s="2">
        <v>33040</v>
      </c>
      <c r="E50" s="1" t="s">
        <v>30</v>
      </c>
    </row>
    <row r="51" spans="1:14">
      <c r="A51" s="2" t="s">
        <v>98</v>
      </c>
      <c r="B51" s="2"/>
      <c r="C51" s="2">
        <f t="shared" si="1"/>
        <v>974973</v>
      </c>
      <c r="D51" s="2">
        <v>1668</v>
      </c>
      <c r="E51" s="1" t="s">
        <v>143</v>
      </c>
    </row>
    <row r="52" spans="1:14">
      <c r="A52" s="33" t="s">
        <v>76</v>
      </c>
      <c r="B52" s="2"/>
      <c r="C52" s="2">
        <f t="shared" si="1"/>
        <v>947073</v>
      </c>
      <c r="D52" s="2">
        <v>27900</v>
      </c>
      <c r="E52" s="1" t="s">
        <v>137</v>
      </c>
    </row>
    <row r="53" spans="1:14">
      <c r="A53" s="33" t="s">
        <v>76</v>
      </c>
      <c r="B53" s="2"/>
      <c r="C53" s="2">
        <f t="shared" si="1"/>
        <v>943973</v>
      </c>
      <c r="D53" s="2">
        <v>3100</v>
      </c>
      <c r="E53" s="1" t="s">
        <v>138</v>
      </c>
    </row>
    <row r="54" spans="1:14">
      <c r="A54" s="33" t="s">
        <v>76</v>
      </c>
      <c r="B54" s="2"/>
      <c r="C54" s="2">
        <f t="shared" si="1"/>
        <v>916073</v>
      </c>
      <c r="D54" s="2">
        <v>27900</v>
      </c>
      <c r="E54" s="1" t="s">
        <v>137</v>
      </c>
    </row>
    <row r="55" spans="1:14">
      <c r="A55" s="33" t="s">
        <v>76</v>
      </c>
      <c r="B55" s="2"/>
      <c r="C55" s="2">
        <f t="shared" si="1"/>
        <v>912973</v>
      </c>
      <c r="D55" s="2">
        <v>3100</v>
      </c>
      <c r="E55" s="1" t="s">
        <v>138</v>
      </c>
    </row>
    <row r="56" spans="1:14" ht="45">
      <c r="A56" s="33" t="s">
        <v>161</v>
      </c>
      <c r="B56" s="2"/>
      <c r="C56" s="2">
        <f t="shared" si="1"/>
        <v>908973</v>
      </c>
      <c r="D56" s="2">
        <v>4000</v>
      </c>
      <c r="E56" s="1" t="s">
        <v>162</v>
      </c>
      <c r="L56" s="2" t="s">
        <v>141</v>
      </c>
      <c r="M56" s="2">
        <v>2150</v>
      </c>
      <c r="N56" s="1" t="s">
        <v>142</v>
      </c>
    </row>
    <row r="57" spans="1:14">
      <c r="A57" s="33" t="s">
        <v>161</v>
      </c>
      <c r="B57" s="2"/>
      <c r="C57" s="2">
        <f t="shared" si="1"/>
        <v>906859</v>
      </c>
      <c r="D57" s="2">
        <v>2114</v>
      </c>
      <c r="E57" s="1" t="s">
        <v>135</v>
      </c>
      <c r="L57" s="2" t="s">
        <v>157</v>
      </c>
      <c r="M57" s="2">
        <v>2150</v>
      </c>
      <c r="N57" s="1" t="s">
        <v>142</v>
      </c>
    </row>
    <row r="58" spans="1:14">
      <c r="A58" s="33" t="s">
        <v>161</v>
      </c>
      <c r="B58" s="2"/>
      <c r="C58" s="2">
        <f t="shared" si="1"/>
        <v>906023</v>
      </c>
      <c r="D58" s="2">
        <v>836</v>
      </c>
      <c r="E58" s="1" t="s">
        <v>136</v>
      </c>
    </row>
    <row r="59" spans="1:14">
      <c r="A59" s="33" t="s">
        <v>161</v>
      </c>
      <c r="B59" s="2"/>
      <c r="C59" s="2">
        <f t="shared" si="1"/>
        <v>903890</v>
      </c>
      <c r="D59" s="2">
        <v>2133</v>
      </c>
      <c r="E59" s="1" t="s">
        <v>143</v>
      </c>
    </row>
    <row r="60" spans="1:14">
      <c r="A60" s="33" t="s">
        <v>79</v>
      </c>
      <c r="B60" s="2"/>
      <c r="C60" s="2">
        <f t="shared" si="1"/>
        <v>878890</v>
      </c>
      <c r="D60" s="2">
        <v>25000</v>
      </c>
      <c r="E60" s="1" t="s">
        <v>163</v>
      </c>
    </row>
    <row r="61" spans="1:14" ht="30">
      <c r="A61" s="33" t="s">
        <v>79</v>
      </c>
      <c r="B61" s="2"/>
      <c r="C61" s="2">
        <f t="shared" si="1"/>
        <v>853890</v>
      </c>
      <c r="D61" s="2">
        <v>25000</v>
      </c>
      <c r="E61" s="1" t="s">
        <v>164</v>
      </c>
    </row>
    <row r="62" spans="1:14" ht="30">
      <c r="A62" s="33" t="s">
        <v>79</v>
      </c>
      <c r="B62" s="2"/>
      <c r="C62" s="2">
        <f t="shared" si="1"/>
        <v>850610</v>
      </c>
      <c r="D62" s="2">
        <v>3280</v>
      </c>
      <c r="E62" s="1" t="s">
        <v>165</v>
      </c>
    </row>
    <row r="63" spans="1:14" ht="36" customHeight="1">
      <c r="A63" s="33" t="s">
        <v>80</v>
      </c>
      <c r="B63" s="2"/>
      <c r="C63" s="2">
        <f t="shared" si="1"/>
        <v>849610</v>
      </c>
      <c r="D63" s="2">
        <v>1000</v>
      </c>
      <c r="E63" s="1" t="s">
        <v>166</v>
      </c>
    </row>
    <row r="64" spans="1:14" ht="30">
      <c r="A64" s="33" t="s">
        <v>80</v>
      </c>
      <c r="B64" s="2"/>
      <c r="C64" s="2">
        <f t="shared" si="1"/>
        <v>835960</v>
      </c>
      <c r="D64" s="2">
        <v>13650</v>
      </c>
      <c r="E64" s="1" t="s">
        <v>167</v>
      </c>
    </row>
    <row r="65" spans="1:9" ht="45">
      <c r="A65" s="33" t="s">
        <v>80</v>
      </c>
      <c r="B65" s="2"/>
      <c r="C65" s="2">
        <f t="shared" si="1"/>
        <v>829960</v>
      </c>
      <c r="D65" s="2">
        <v>6000</v>
      </c>
      <c r="E65" s="1" t="s">
        <v>168</v>
      </c>
      <c r="I65">
        <f>C65-297263</f>
        <v>532697</v>
      </c>
    </row>
    <row r="66" spans="1:9" ht="30">
      <c r="A66" s="33" t="s">
        <v>100</v>
      </c>
      <c r="B66" s="2"/>
      <c r="C66" s="2">
        <f t="shared" si="1"/>
        <v>822790</v>
      </c>
      <c r="D66" s="2">
        <v>7170</v>
      </c>
      <c r="E66" s="1" t="s">
        <v>102</v>
      </c>
    </row>
    <row r="67" spans="1:9" ht="30">
      <c r="A67" s="33" t="s">
        <v>100</v>
      </c>
      <c r="B67" s="2"/>
      <c r="C67" s="2">
        <f t="shared" si="1"/>
        <v>816790</v>
      </c>
      <c r="D67" s="2">
        <v>6000</v>
      </c>
      <c r="E67" s="1" t="s">
        <v>101</v>
      </c>
    </row>
    <row r="68" spans="1:9">
      <c r="A68" s="33" t="s">
        <v>100</v>
      </c>
      <c r="B68" s="2"/>
      <c r="C68" s="2">
        <f t="shared" si="1"/>
        <v>780620</v>
      </c>
      <c r="D68" s="2">
        <v>36170</v>
      </c>
      <c r="E68" s="1" t="s">
        <v>169</v>
      </c>
    </row>
    <row r="69" spans="1:9">
      <c r="A69" s="33" t="s">
        <v>100</v>
      </c>
      <c r="B69" s="2"/>
      <c r="C69" s="2">
        <f t="shared" ref="C69:C100" si="2">C68+B69-D69</f>
        <v>779882</v>
      </c>
      <c r="D69" s="2">
        <v>738</v>
      </c>
      <c r="E69" s="1" t="s">
        <v>112</v>
      </c>
    </row>
    <row r="70" spans="1:9">
      <c r="A70" s="33" t="s">
        <v>100</v>
      </c>
      <c r="B70" s="2"/>
      <c r="C70" s="2">
        <f t="shared" si="2"/>
        <v>777749</v>
      </c>
      <c r="D70" s="2">
        <v>2133</v>
      </c>
      <c r="E70" s="1" t="s">
        <v>135</v>
      </c>
    </row>
    <row r="71" spans="1:9" ht="30">
      <c r="A71" s="33" t="s">
        <v>100</v>
      </c>
      <c r="B71" s="2"/>
      <c r="C71" s="2">
        <f t="shared" si="2"/>
        <v>764849</v>
      </c>
      <c r="D71" s="2">
        <v>12900</v>
      </c>
      <c r="E71" s="1" t="s">
        <v>170</v>
      </c>
    </row>
    <row r="72" spans="1:9" ht="30">
      <c r="A72" s="33" t="s">
        <v>61</v>
      </c>
      <c r="B72" s="2"/>
      <c r="C72" s="2">
        <f t="shared" si="2"/>
        <v>764399</v>
      </c>
      <c r="D72" s="2">
        <v>450</v>
      </c>
      <c r="E72" s="1" t="s">
        <v>171</v>
      </c>
    </row>
    <row r="73" spans="1:9">
      <c r="A73" s="33" t="s">
        <v>61</v>
      </c>
      <c r="B73" s="2"/>
      <c r="C73" s="2">
        <f t="shared" si="2"/>
        <v>759325</v>
      </c>
      <c r="D73" s="2">
        <v>5074</v>
      </c>
      <c r="E73" s="52" t="s">
        <v>62</v>
      </c>
    </row>
    <row r="74" spans="1:9">
      <c r="A74" s="33" t="s">
        <v>61</v>
      </c>
      <c r="B74" s="2"/>
      <c r="C74" s="2">
        <f t="shared" si="2"/>
        <v>757657</v>
      </c>
      <c r="D74" s="2">
        <v>1668</v>
      </c>
      <c r="E74" s="1" t="s">
        <v>143</v>
      </c>
    </row>
    <row r="75" spans="1:9">
      <c r="A75" s="33" t="s">
        <v>61</v>
      </c>
      <c r="B75" s="2"/>
      <c r="C75" s="2">
        <f t="shared" si="2"/>
        <v>753354</v>
      </c>
      <c r="D75" s="2">
        <v>4303</v>
      </c>
      <c r="E75" s="1" t="s">
        <v>148</v>
      </c>
    </row>
    <row r="76" spans="1:9">
      <c r="A76" s="33" t="s">
        <v>61</v>
      </c>
      <c r="B76" s="2"/>
      <c r="C76" s="2">
        <f t="shared" si="2"/>
        <v>750667</v>
      </c>
      <c r="D76" s="2">
        <v>2687</v>
      </c>
      <c r="E76" s="1" t="s">
        <v>142</v>
      </c>
    </row>
    <row r="77" spans="1:9">
      <c r="A77" s="33" t="s">
        <v>61</v>
      </c>
      <c r="B77" s="2"/>
      <c r="C77" s="2">
        <f t="shared" si="2"/>
        <v>746173</v>
      </c>
      <c r="D77" s="2">
        <v>4494</v>
      </c>
      <c r="E77" s="1" t="s">
        <v>148</v>
      </c>
    </row>
    <row r="78" spans="1:9">
      <c r="A78" s="33" t="s">
        <v>83</v>
      </c>
      <c r="B78" s="2"/>
      <c r="C78" s="2">
        <f t="shared" si="2"/>
        <v>741173</v>
      </c>
      <c r="D78" s="2">
        <v>5000</v>
      </c>
      <c r="E78" s="1" t="s">
        <v>172</v>
      </c>
    </row>
    <row r="79" spans="1:9">
      <c r="A79" s="33" t="s">
        <v>83</v>
      </c>
      <c r="B79" s="2"/>
      <c r="C79" s="2">
        <f t="shared" si="2"/>
        <v>738796</v>
      </c>
      <c r="D79" s="2">
        <v>2377</v>
      </c>
      <c r="E79" s="1" t="s">
        <v>173</v>
      </c>
    </row>
    <row r="80" spans="1:9" ht="20.25" customHeight="1">
      <c r="A80" s="33" t="s">
        <v>83</v>
      </c>
      <c r="B80" s="2"/>
      <c r="C80" s="2">
        <f t="shared" si="2"/>
        <v>733796</v>
      </c>
      <c r="D80" s="2">
        <v>5000</v>
      </c>
      <c r="E80" s="1" t="s">
        <v>174</v>
      </c>
    </row>
    <row r="81" spans="1:5">
      <c r="A81" s="33" t="s">
        <v>83</v>
      </c>
      <c r="B81" s="2"/>
      <c r="C81" s="2">
        <f t="shared" si="2"/>
        <v>717119</v>
      </c>
      <c r="D81" s="2">
        <v>16677</v>
      </c>
      <c r="E81" s="1" t="s">
        <v>84</v>
      </c>
    </row>
    <row r="82" spans="1:5">
      <c r="A82" s="33" t="s">
        <v>96</v>
      </c>
      <c r="B82" s="2"/>
      <c r="C82" s="2">
        <f t="shared" si="2"/>
        <v>673719</v>
      </c>
      <c r="D82" s="2">
        <v>43400</v>
      </c>
      <c r="E82" s="1" t="s">
        <v>108</v>
      </c>
    </row>
    <row r="83" spans="1:5">
      <c r="A83" s="33" t="s">
        <v>96</v>
      </c>
      <c r="B83" s="2"/>
      <c r="C83" s="2">
        <f t="shared" si="2"/>
        <v>657864</v>
      </c>
      <c r="D83" s="2">
        <v>15855</v>
      </c>
      <c r="E83" s="1" t="s">
        <v>94</v>
      </c>
    </row>
    <row r="84" spans="1:5" ht="30">
      <c r="A84" s="33" t="s">
        <v>175</v>
      </c>
      <c r="B84" s="2"/>
      <c r="C84" s="2">
        <f t="shared" si="2"/>
        <v>630864</v>
      </c>
      <c r="D84" s="2">
        <v>27000</v>
      </c>
      <c r="E84" s="1" t="s">
        <v>176</v>
      </c>
    </row>
    <row r="85" spans="1:5" ht="30">
      <c r="A85" s="33" t="s">
        <v>175</v>
      </c>
      <c r="B85" s="2"/>
      <c r="C85" s="2">
        <f t="shared" si="2"/>
        <v>603864</v>
      </c>
      <c r="D85" s="2">
        <v>27000</v>
      </c>
      <c r="E85" s="1" t="s">
        <v>177</v>
      </c>
    </row>
    <row r="86" spans="1:5" ht="30">
      <c r="A86" s="33" t="s">
        <v>91</v>
      </c>
      <c r="B86" s="2"/>
      <c r="C86" s="2">
        <f t="shared" si="2"/>
        <v>565234</v>
      </c>
      <c r="D86" s="2">
        <v>38630</v>
      </c>
      <c r="E86" s="1" t="s">
        <v>178</v>
      </c>
    </row>
    <row r="87" spans="1:5">
      <c r="A87" s="33" t="s">
        <v>91</v>
      </c>
      <c r="B87" s="2"/>
      <c r="C87" s="2">
        <f t="shared" si="2"/>
        <v>557234</v>
      </c>
      <c r="D87" s="2">
        <v>8000</v>
      </c>
      <c r="E87" s="1" t="s">
        <v>89</v>
      </c>
    </row>
    <row r="88" spans="1:5">
      <c r="A88" s="33" t="s">
        <v>179</v>
      </c>
      <c r="B88" s="2"/>
      <c r="C88" s="2">
        <f t="shared" si="2"/>
        <v>557234</v>
      </c>
      <c r="D88" s="2"/>
      <c r="E88" s="30" t="s">
        <v>133</v>
      </c>
    </row>
    <row r="89" spans="1:5" ht="30">
      <c r="A89" s="33" t="s">
        <v>179</v>
      </c>
      <c r="B89" s="2"/>
      <c r="C89" s="2">
        <f t="shared" si="2"/>
        <v>536234</v>
      </c>
      <c r="D89" s="35">
        <v>21000</v>
      </c>
      <c r="E89" s="1" t="s">
        <v>180</v>
      </c>
    </row>
    <row r="90" spans="1:5" ht="30">
      <c r="A90" s="33" t="s">
        <v>179</v>
      </c>
      <c r="B90" s="2"/>
      <c r="C90" s="2">
        <f t="shared" si="2"/>
        <v>520634</v>
      </c>
      <c r="D90" s="35">
        <v>15600</v>
      </c>
      <c r="E90" s="1" t="s">
        <v>181</v>
      </c>
    </row>
    <row r="91" spans="1:5" ht="30">
      <c r="A91" s="33" t="s">
        <v>179</v>
      </c>
      <c r="B91" s="2"/>
      <c r="C91" s="2">
        <f t="shared" si="2"/>
        <v>518009</v>
      </c>
      <c r="D91" s="35">
        <v>2625</v>
      </c>
      <c r="E91" s="1" t="s">
        <v>182</v>
      </c>
    </row>
    <row r="92" spans="1:5" ht="30">
      <c r="A92" s="33" t="s">
        <v>179</v>
      </c>
      <c r="B92" s="2"/>
      <c r="C92" s="2">
        <f t="shared" si="2"/>
        <v>510009</v>
      </c>
      <c r="D92" s="35">
        <v>8000</v>
      </c>
      <c r="E92" s="1" t="s">
        <v>183</v>
      </c>
    </row>
    <row r="93" spans="1:5">
      <c r="A93" s="33" t="s">
        <v>63</v>
      </c>
      <c r="B93" s="2"/>
      <c r="C93" s="2">
        <f t="shared" si="2"/>
        <v>272540</v>
      </c>
      <c r="D93" s="35">
        <v>237469</v>
      </c>
      <c r="E93" s="1" t="s">
        <v>107</v>
      </c>
    </row>
    <row r="94" spans="1:5">
      <c r="A94" s="33" t="s">
        <v>63</v>
      </c>
      <c r="B94" s="2"/>
      <c r="C94" s="2">
        <f t="shared" si="2"/>
        <v>250440</v>
      </c>
      <c r="D94" s="35">
        <v>22100</v>
      </c>
      <c r="E94" s="1" t="s">
        <v>86</v>
      </c>
    </row>
    <row r="95" spans="1:5">
      <c r="A95" s="33" t="s">
        <v>63</v>
      </c>
      <c r="B95" s="2"/>
      <c r="C95" s="2">
        <f t="shared" si="2"/>
        <v>250007</v>
      </c>
      <c r="D95" s="35">
        <v>433</v>
      </c>
      <c r="E95" s="1" t="s">
        <v>105</v>
      </c>
    </row>
    <row r="96" spans="1:5">
      <c r="A96" s="33" t="s">
        <v>63</v>
      </c>
      <c r="B96" s="2"/>
      <c r="C96" s="2">
        <f t="shared" si="2"/>
        <v>222107</v>
      </c>
      <c r="D96" s="35">
        <v>27900</v>
      </c>
      <c r="E96" s="1" t="s">
        <v>137</v>
      </c>
    </row>
    <row r="97" spans="1:5">
      <c r="A97" s="33" t="s">
        <v>63</v>
      </c>
      <c r="B97" s="2"/>
      <c r="C97" s="2">
        <f t="shared" si="2"/>
        <v>219007</v>
      </c>
      <c r="D97" s="35">
        <v>3100</v>
      </c>
      <c r="E97" s="1" t="s">
        <v>138</v>
      </c>
    </row>
    <row r="98" spans="1:5" ht="30">
      <c r="A98" s="33" t="s">
        <v>63</v>
      </c>
      <c r="B98" s="2"/>
      <c r="C98" s="2">
        <f t="shared" si="2"/>
        <v>206007</v>
      </c>
      <c r="D98" s="35">
        <v>13000</v>
      </c>
      <c r="E98" s="44" t="s">
        <v>81</v>
      </c>
    </row>
    <row r="99" spans="1:5" ht="30">
      <c r="A99" s="33" t="s">
        <v>63</v>
      </c>
      <c r="B99" s="2"/>
      <c r="C99" s="2">
        <f t="shared" si="2"/>
        <v>172707</v>
      </c>
      <c r="D99" s="35">
        <v>33300</v>
      </c>
      <c r="E99" s="44" t="s">
        <v>81</v>
      </c>
    </row>
    <row r="100" spans="1:5" ht="30">
      <c r="A100" s="33" t="s">
        <v>63</v>
      </c>
      <c r="B100" s="2"/>
      <c r="C100" s="2">
        <f t="shared" si="2"/>
        <v>166157</v>
      </c>
      <c r="D100" s="35">
        <v>6550</v>
      </c>
      <c r="E100" s="1" t="s">
        <v>64</v>
      </c>
    </row>
    <row r="101" spans="1:5" ht="30">
      <c r="A101" s="33" t="s">
        <v>184</v>
      </c>
      <c r="B101" s="2"/>
      <c r="C101" s="2">
        <f t="shared" ref="C101:C126" si="3">C100+B101-D101</f>
        <v>110107</v>
      </c>
      <c r="D101" s="35">
        <v>56050</v>
      </c>
      <c r="E101" s="1" t="s">
        <v>185</v>
      </c>
    </row>
    <row r="102" spans="1:5" ht="30">
      <c r="A102" s="33" t="s">
        <v>103</v>
      </c>
      <c r="B102" s="2"/>
      <c r="C102" s="2">
        <f t="shared" si="3"/>
        <v>33992</v>
      </c>
      <c r="D102" s="35">
        <v>76115</v>
      </c>
      <c r="E102" s="1" t="s">
        <v>186</v>
      </c>
    </row>
    <row r="103" spans="1:5" ht="30">
      <c r="A103" s="33" t="s">
        <v>103</v>
      </c>
      <c r="B103" s="2"/>
      <c r="C103" s="2">
        <f t="shared" si="3"/>
        <v>32439</v>
      </c>
      <c r="D103" s="35">
        <v>1553</v>
      </c>
      <c r="E103" s="1" t="s">
        <v>187</v>
      </c>
    </row>
    <row r="104" spans="1:5" ht="30">
      <c r="A104" s="33" t="s">
        <v>103</v>
      </c>
      <c r="B104" s="2"/>
      <c r="C104" s="2">
        <f t="shared" si="3"/>
        <v>9971</v>
      </c>
      <c r="D104" s="35">
        <v>22468</v>
      </c>
      <c r="E104" s="1" t="s">
        <v>104</v>
      </c>
    </row>
    <row r="105" spans="1:5">
      <c r="A105" s="33" t="s">
        <v>55</v>
      </c>
      <c r="B105" s="2"/>
      <c r="C105" s="2">
        <f t="shared" si="3"/>
        <v>5746</v>
      </c>
      <c r="D105" s="35">
        <v>4225</v>
      </c>
      <c r="E105" s="1" t="s">
        <v>53</v>
      </c>
    </row>
    <row r="106" spans="1:5" ht="30">
      <c r="A106" s="33" t="s">
        <v>55</v>
      </c>
      <c r="B106" s="2"/>
      <c r="C106" s="2">
        <f t="shared" si="3"/>
        <v>1746</v>
      </c>
      <c r="D106" s="35">
        <v>4000</v>
      </c>
      <c r="E106" s="1" t="s">
        <v>188</v>
      </c>
    </row>
    <row r="107" spans="1:5">
      <c r="A107" s="33" t="s">
        <v>55</v>
      </c>
      <c r="B107" s="2"/>
      <c r="C107" s="2">
        <f t="shared" si="3"/>
        <v>1746</v>
      </c>
      <c r="D107" s="34"/>
      <c r="E107" s="1"/>
    </row>
    <row r="108" spans="1:5">
      <c r="A108" s="33" t="s">
        <v>55</v>
      </c>
      <c r="B108" s="2"/>
      <c r="C108" s="2">
        <f t="shared" si="3"/>
        <v>1237</v>
      </c>
      <c r="D108" s="34">
        <v>509</v>
      </c>
      <c r="E108" s="1" t="s">
        <v>111</v>
      </c>
    </row>
    <row r="109" spans="1:5" ht="30">
      <c r="A109" s="33" t="s">
        <v>55</v>
      </c>
      <c r="B109" s="2"/>
      <c r="C109" s="2">
        <f t="shared" si="3"/>
        <v>-3763</v>
      </c>
      <c r="D109" s="34">
        <v>5000</v>
      </c>
      <c r="E109" s="1" t="s">
        <v>190</v>
      </c>
    </row>
    <row r="110" spans="1:5">
      <c r="A110" s="33" t="s">
        <v>55</v>
      </c>
      <c r="B110" s="2"/>
      <c r="C110" s="2">
        <f t="shared" si="3"/>
        <v>-8257</v>
      </c>
      <c r="D110" s="34">
        <v>4494</v>
      </c>
      <c r="E110" s="1" t="s">
        <v>135</v>
      </c>
    </row>
    <row r="111" spans="1:5" ht="30">
      <c r="A111" s="33" t="s">
        <v>191</v>
      </c>
      <c r="B111" s="2"/>
      <c r="C111" s="2">
        <f t="shared" si="3"/>
        <v>-33189</v>
      </c>
      <c r="D111" s="34">
        <v>24932</v>
      </c>
      <c r="E111" s="30" t="s">
        <v>192</v>
      </c>
    </row>
    <row r="112" spans="1:5" ht="30">
      <c r="A112" s="33" t="s">
        <v>191</v>
      </c>
      <c r="B112" s="2"/>
      <c r="C112" s="2">
        <f t="shared" si="3"/>
        <v>-49189</v>
      </c>
      <c r="D112" s="34">
        <v>16000</v>
      </c>
      <c r="E112" s="1" t="s">
        <v>193</v>
      </c>
    </row>
    <row r="113" spans="1:5" ht="30">
      <c r="A113" s="33" t="s">
        <v>191</v>
      </c>
      <c r="B113" s="2"/>
      <c r="C113" s="2">
        <f t="shared" si="3"/>
        <v>-120131</v>
      </c>
      <c r="D113" s="34">
        <v>70942</v>
      </c>
      <c r="E113" s="1" t="s">
        <v>194</v>
      </c>
    </row>
    <row r="114" spans="1:5" ht="30">
      <c r="A114" s="33" t="s">
        <v>191</v>
      </c>
      <c r="B114" s="2"/>
      <c r="C114" s="2">
        <f t="shared" si="3"/>
        <v>-121579</v>
      </c>
      <c r="D114" s="34">
        <v>1448</v>
      </c>
      <c r="E114" s="1" t="s">
        <v>195</v>
      </c>
    </row>
    <row r="115" spans="1:5" ht="45">
      <c r="A115" s="33" t="s">
        <v>191</v>
      </c>
      <c r="B115" s="2"/>
      <c r="C115" s="2">
        <f t="shared" si="3"/>
        <v>-123487</v>
      </c>
      <c r="D115" s="34">
        <v>1908</v>
      </c>
      <c r="E115" s="1" t="s">
        <v>196</v>
      </c>
    </row>
    <row r="116" spans="1:5" ht="30">
      <c r="A116" s="33" t="s">
        <v>191</v>
      </c>
      <c r="B116" s="2"/>
      <c r="C116" s="2">
        <f t="shared" si="3"/>
        <v>-131487</v>
      </c>
      <c r="D116" s="34">
        <v>8000</v>
      </c>
      <c r="E116" s="1" t="s">
        <v>197</v>
      </c>
    </row>
    <row r="117" spans="1:5" ht="30">
      <c r="A117" s="33" t="s">
        <v>191</v>
      </c>
      <c r="B117" s="2"/>
      <c r="C117" s="2">
        <f t="shared" si="3"/>
        <v>-133487</v>
      </c>
      <c r="D117" s="34">
        <v>2000</v>
      </c>
      <c r="E117" s="1" t="s">
        <v>193</v>
      </c>
    </row>
    <row r="118" spans="1:5" ht="30">
      <c r="A118" s="33" t="s">
        <v>191</v>
      </c>
      <c r="B118" s="2"/>
      <c r="C118" s="2">
        <f t="shared" si="3"/>
        <v>-146018</v>
      </c>
      <c r="D118" s="34">
        <v>12531</v>
      </c>
      <c r="E118" s="1" t="s">
        <v>198</v>
      </c>
    </row>
    <row r="119" spans="1:5" ht="30">
      <c r="A119" s="33" t="s">
        <v>191</v>
      </c>
      <c r="B119" s="2"/>
      <c r="C119" s="2">
        <f t="shared" si="3"/>
        <v>-148882</v>
      </c>
      <c r="D119" s="34">
        <v>2864</v>
      </c>
      <c r="E119" s="1" t="s">
        <v>199</v>
      </c>
    </row>
    <row r="120" spans="1:5">
      <c r="A120" s="33" t="s">
        <v>65</v>
      </c>
      <c r="B120" s="2"/>
      <c r="C120" s="2">
        <f t="shared" si="3"/>
        <v>-176782</v>
      </c>
      <c r="D120" s="34">
        <v>27900</v>
      </c>
      <c r="E120" s="1" t="s">
        <v>137</v>
      </c>
    </row>
    <row r="121" spans="1:5">
      <c r="A121" s="33" t="s">
        <v>65</v>
      </c>
      <c r="B121" s="2"/>
      <c r="C121" s="2">
        <f t="shared" si="3"/>
        <v>-179882</v>
      </c>
      <c r="D121" s="34">
        <v>3100</v>
      </c>
      <c r="E121" s="1" t="s">
        <v>138</v>
      </c>
    </row>
    <row r="122" spans="1:5">
      <c r="A122" s="38" t="s">
        <v>285</v>
      </c>
      <c r="B122" s="2"/>
      <c r="C122" s="2">
        <f t="shared" si="3"/>
        <v>-184387</v>
      </c>
      <c r="D122" s="34">
        <v>4505</v>
      </c>
      <c r="E122" s="1" t="s">
        <v>53</v>
      </c>
    </row>
    <row r="123" spans="1:5">
      <c r="A123" s="38" t="s">
        <v>285</v>
      </c>
      <c r="B123" s="2"/>
      <c r="C123" s="2">
        <f t="shared" si="3"/>
        <v>-185331</v>
      </c>
      <c r="D123" s="34">
        <v>944</v>
      </c>
      <c r="E123" s="1" t="s">
        <v>200</v>
      </c>
    </row>
    <row r="124" spans="1:5">
      <c r="A124" s="38" t="s">
        <v>285</v>
      </c>
      <c r="B124" s="2"/>
      <c r="C124" s="2">
        <f t="shared" si="3"/>
        <v>-225763</v>
      </c>
      <c r="D124" s="34">
        <v>40432</v>
      </c>
      <c r="E124" s="1" t="s">
        <v>286</v>
      </c>
    </row>
    <row r="125" spans="1:5" ht="30">
      <c r="A125" s="38" t="s">
        <v>285</v>
      </c>
      <c r="B125" s="2"/>
      <c r="C125" s="2">
        <f t="shared" si="3"/>
        <v>-231763</v>
      </c>
      <c r="D125" s="34">
        <v>6000</v>
      </c>
      <c r="E125" s="1" t="s">
        <v>201</v>
      </c>
    </row>
    <row r="126" spans="1:5">
      <c r="A126" s="38" t="s">
        <v>285</v>
      </c>
      <c r="B126" s="2"/>
      <c r="C126" s="2">
        <f t="shared" si="3"/>
        <v>-239257</v>
      </c>
      <c r="D126" s="34">
        <v>7494</v>
      </c>
      <c r="E126" s="1" t="s">
        <v>142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98"/>
  <sheetViews>
    <sheetView topLeftCell="A55" workbookViewId="0">
      <selection activeCell="D59" sqref="D59"/>
    </sheetView>
  </sheetViews>
  <sheetFormatPr defaultColWidth="8.5703125" defaultRowHeight="15"/>
  <cols>
    <col min="1" max="1" width="26.85546875" customWidth="1"/>
    <col min="2" max="2" width="12.7109375" customWidth="1"/>
    <col min="3" max="3" width="10.7109375" customWidth="1"/>
    <col min="4" max="4" width="15.5703125" style="30" customWidth="1"/>
  </cols>
  <sheetData>
    <row r="1" spans="1:4" ht="30.75" customHeight="1">
      <c r="A1" s="42"/>
      <c r="B1" s="42"/>
      <c r="C1" s="42" t="s">
        <v>126</v>
      </c>
      <c r="D1" s="48" t="s">
        <v>127</v>
      </c>
    </row>
    <row r="2" spans="1:4" ht="16.5" customHeight="1">
      <c r="A2" s="42"/>
      <c r="B2" s="42"/>
      <c r="C2" s="42"/>
      <c r="D2" s="48"/>
    </row>
    <row r="3" spans="1:4" ht="24.95" customHeight="1">
      <c r="A3" s="2"/>
      <c r="B3" s="2"/>
      <c r="C3" s="2">
        <v>3540</v>
      </c>
      <c r="D3" s="1" t="s">
        <v>52</v>
      </c>
    </row>
    <row r="4" spans="1:4" ht="24.95" customHeight="1">
      <c r="A4" s="2"/>
      <c r="B4" s="2"/>
      <c r="C4" s="2">
        <v>3465</v>
      </c>
      <c r="D4" s="1" t="s">
        <v>53</v>
      </c>
    </row>
    <row r="5" spans="1:4" ht="24.95" customHeight="1">
      <c r="A5" s="2"/>
      <c r="B5" s="2"/>
      <c r="C5" s="2">
        <v>5756</v>
      </c>
      <c r="D5" s="1" t="s">
        <v>53</v>
      </c>
    </row>
    <row r="6" spans="1:4" ht="24.95" customHeight="1">
      <c r="A6" s="33"/>
      <c r="B6" s="2"/>
      <c r="C6" s="35">
        <v>4225</v>
      </c>
      <c r="D6" s="1" t="s">
        <v>53</v>
      </c>
    </row>
    <row r="7" spans="1:4" ht="24.95" customHeight="1">
      <c r="A7" s="38"/>
      <c r="B7" s="2"/>
      <c r="C7" s="34">
        <v>4505</v>
      </c>
      <c r="D7" s="1" t="s">
        <v>53</v>
      </c>
    </row>
    <row r="8" spans="1:4" ht="45">
      <c r="A8" s="2"/>
      <c r="B8" s="2"/>
      <c r="C8" s="2">
        <v>4378</v>
      </c>
      <c r="D8" s="1" t="s">
        <v>58</v>
      </c>
    </row>
    <row r="9" spans="1:4" ht="30">
      <c r="A9" s="2"/>
      <c r="B9" s="2"/>
      <c r="C9" s="2">
        <v>702</v>
      </c>
      <c r="D9" s="1" t="s">
        <v>59</v>
      </c>
    </row>
    <row r="10" spans="1:4" ht="30">
      <c r="A10" s="2"/>
      <c r="B10" s="2"/>
      <c r="C10" s="2">
        <v>4809</v>
      </c>
      <c r="D10" s="1" t="s">
        <v>60</v>
      </c>
    </row>
    <row r="11" spans="1:4" ht="30">
      <c r="A11" s="33"/>
      <c r="B11" s="2"/>
      <c r="C11" s="36">
        <v>5074</v>
      </c>
      <c r="D11" s="90" t="s">
        <v>62</v>
      </c>
    </row>
    <row r="12" spans="1:4">
      <c r="A12" s="33"/>
      <c r="B12" s="2"/>
      <c r="C12" s="34"/>
      <c r="D12" s="1"/>
    </row>
    <row r="13" spans="1:4">
      <c r="A13" s="2"/>
      <c r="B13" s="2"/>
      <c r="C13" s="2"/>
      <c r="D13" s="1"/>
    </row>
    <row r="14" spans="1:4">
      <c r="A14" s="33"/>
      <c r="B14" s="2"/>
      <c r="C14" s="34"/>
      <c r="D14" s="1"/>
    </row>
    <row r="15" spans="1:4">
      <c r="A15" s="33"/>
      <c r="B15" s="2"/>
      <c r="C15" s="2"/>
      <c r="D15" s="1"/>
    </row>
    <row r="16" spans="1:4">
      <c r="A16" s="2"/>
      <c r="B16" s="2"/>
      <c r="C16" s="2"/>
      <c r="D16" s="1"/>
    </row>
    <row r="17" spans="1:4">
      <c r="A17" s="2"/>
      <c r="B17" s="2"/>
      <c r="C17" s="2"/>
      <c r="D17" s="1"/>
    </row>
    <row r="18" spans="1:4">
      <c r="A18" s="2"/>
      <c r="B18" s="2"/>
      <c r="C18" s="2"/>
      <c r="D18" s="90"/>
    </row>
    <row r="19" spans="1:4">
      <c r="A19" s="33"/>
      <c r="B19" s="2"/>
      <c r="C19" s="2"/>
      <c r="D19" s="1"/>
    </row>
    <row r="20" spans="1:4">
      <c r="A20" s="33"/>
      <c r="B20" s="2"/>
      <c r="C20" s="2"/>
      <c r="D20" s="1"/>
    </row>
    <row r="21" spans="1:4">
      <c r="A21" s="33"/>
      <c r="B21" s="2"/>
      <c r="C21" s="34"/>
      <c r="D21" s="1"/>
    </row>
    <row r="22" spans="1:4">
      <c r="A22" s="38"/>
      <c r="B22" s="2"/>
      <c r="C22" s="34"/>
      <c r="D22" s="1"/>
    </row>
    <row r="23" spans="1:4">
      <c r="A23" s="38"/>
      <c r="B23" s="2"/>
      <c r="C23" s="47"/>
      <c r="D23" s="1"/>
    </row>
    <row r="58" spans="1:4">
      <c r="A58" t="s">
        <v>287</v>
      </c>
    </row>
    <row r="59" spans="1:4">
      <c r="B59">
        <v>14</v>
      </c>
      <c r="C59">
        <v>25000</v>
      </c>
      <c r="D59" s="30">
        <f t="shared" ref="D59:D64" si="0">B59*C59</f>
        <v>350000</v>
      </c>
    </row>
    <row r="60" spans="1:4">
      <c r="B60">
        <v>14</v>
      </c>
      <c r="C60">
        <v>50000</v>
      </c>
      <c r="D60" s="30">
        <f t="shared" si="0"/>
        <v>700000</v>
      </c>
    </row>
    <row r="61" spans="1:4">
      <c r="A61" t="s">
        <v>288</v>
      </c>
      <c r="B61">
        <v>4</v>
      </c>
      <c r="C61">
        <v>50000</v>
      </c>
      <c r="D61" s="30">
        <f t="shared" si="0"/>
        <v>200000</v>
      </c>
    </row>
    <row r="62" spans="1:4">
      <c r="A62" t="s">
        <v>289</v>
      </c>
      <c r="D62" s="30">
        <f t="shared" si="0"/>
        <v>0</v>
      </c>
    </row>
    <row r="63" spans="1:4">
      <c r="B63">
        <v>31</v>
      </c>
      <c r="C63">
        <v>10000</v>
      </c>
      <c r="D63" s="30">
        <f t="shared" si="0"/>
        <v>310000</v>
      </c>
    </row>
    <row r="64" spans="1:4">
      <c r="B64">
        <v>30</v>
      </c>
      <c r="C64">
        <v>10000</v>
      </c>
      <c r="D64" s="30">
        <f t="shared" si="0"/>
        <v>300000</v>
      </c>
    </row>
    <row r="65" spans="1:5">
      <c r="A65" t="s">
        <v>290</v>
      </c>
      <c r="D65" s="30">
        <v>150000</v>
      </c>
    </row>
    <row r="66" spans="1:5">
      <c r="A66" t="s">
        <v>291</v>
      </c>
      <c r="B66">
        <v>4</v>
      </c>
      <c r="C66">
        <v>25500</v>
      </c>
      <c r="D66" s="30">
        <f>B66*C66</f>
        <v>102000</v>
      </c>
    </row>
    <row r="67" spans="1:5">
      <c r="A67" t="s">
        <v>292</v>
      </c>
      <c r="D67" s="30">
        <v>92040</v>
      </c>
    </row>
    <row r="68" spans="1:5">
      <c r="A68" t="s">
        <v>293</v>
      </c>
      <c r="D68" s="30">
        <v>25000</v>
      </c>
    </row>
    <row r="69" spans="1:5">
      <c r="A69" t="s">
        <v>294</v>
      </c>
      <c r="D69" s="30">
        <v>650000</v>
      </c>
    </row>
    <row r="70" spans="1:5">
      <c r="A70" t="s">
        <v>19</v>
      </c>
      <c r="D70" s="30">
        <v>20000</v>
      </c>
    </row>
    <row r="71" spans="1:5">
      <c r="A71" t="s">
        <v>295</v>
      </c>
      <c r="D71" s="30">
        <v>10000</v>
      </c>
    </row>
    <row r="72" spans="1:5">
      <c r="A72" t="s">
        <v>296</v>
      </c>
      <c r="D72" s="30">
        <v>3000</v>
      </c>
    </row>
    <row r="73" spans="1:5">
      <c r="A73" t="s">
        <v>297</v>
      </c>
      <c r="D73" s="30">
        <v>15000</v>
      </c>
    </row>
    <row r="74" spans="1:5">
      <c r="A74" t="s">
        <v>298</v>
      </c>
      <c r="D74" s="30">
        <v>60000</v>
      </c>
    </row>
    <row r="75" spans="1:5">
      <c r="A75" t="s">
        <v>15</v>
      </c>
      <c r="B75">
        <v>5</v>
      </c>
      <c r="C75">
        <v>31000</v>
      </c>
      <c r="D75" s="30">
        <f>B75*C75</f>
        <v>155000</v>
      </c>
    </row>
    <row r="76" spans="1:5">
      <c r="A76" t="s">
        <v>299</v>
      </c>
      <c r="D76" s="30">
        <v>500000</v>
      </c>
    </row>
    <row r="77" spans="1:5">
      <c r="A77" t="s">
        <v>300</v>
      </c>
      <c r="D77" s="30">
        <v>2000</v>
      </c>
    </row>
    <row r="80" spans="1:5" ht="60">
      <c r="A80" s="33" t="s">
        <v>175</v>
      </c>
      <c r="B80" s="2">
        <v>350375</v>
      </c>
      <c r="C80" s="2">
        <v>27000</v>
      </c>
      <c r="D80" s="1" t="s">
        <v>176</v>
      </c>
      <c r="E80">
        <f t="shared" ref="E80:E98" si="1">SUM(B80:D80)</f>
        <v>377375</v>
      </c>
    </row>
    <row r="81" spans="1:5" ht="60">
      <c r="A81" s="33" t="s">
        <v>175</v>
      </c>
      <c r="B81" s="2">
        <v>350376</v>
      </c>
      <c r="C81" s="2">
        <v>27000</v>
      </c>
      <c r="D81" s="1" t="s">
        <v>177</v>
      </c>
      <c r="E81">
        <f t="shared" si="1"/>
        <v>377376</v>
      </c>
    </row>
    <row r="82" spans="1:5" ht="60">
      <c r="A82" s="33" t="s">
        <v>91</v>
      </c>
      <c r="B82" s="2">
        <v>350377</v>
      </c>
      <c r="C82" s="2">
        <v>38630</v>
      </c>
      <c r="D82" s="1" t="s">
        <v>178</v>
      </c>
      <c r="E82">
        <f t="shared" si="1"/>
        <v>389007</v>
      </c>
    </row>
    <row r="83" spans="1:5" ht="60">
      <c r="A83" s="33" t="s">
        <v>179</v>
      </c>
      <c r="B83" s="2">
        <v>350379</v>
      </c>
      <c r="C83" s="35">
        <v>21000</v>
      </c>
      <c r="D83" s="1" t="s">
        <v>180</v>
      </c>
      <c r="E83">
        <f t="shared" si="1"/>
        <v>371379</v>
      </c>
    </row>
    <row r="84" spans="1:5" ht="60">
      <c r="A84" s="33" t="s">
        <v>179</v>
      </c>
      <c r="B84" s="2">
        <v>350380</v>
      </c>
      <c r="C84" s="35">
        <v>15600</v>
      </c>
      <c r="D84" s="1" t="s">
        <v>181</v>
      </c>
      <c r="E84">
        <f t="shared" si="1"/>
        <v>365980</v>
      </c>
    </row>
    <row r="85" spans="1:5" ht="60">
      <c r="A85" s="33" t="s">
        <v>179</v>
      </c>
      <c r="B85" s="2">
        <v>350381</v>
      </c>
      <c r="C85" s="35">
        <v>2625</v>
      </c>
      <c r="D85" s="1" t="s">
        <v>182</v>
      </c>
      <c r="E85">
        <f t="shared" si="1"/>
        <v>353006</v>
      </c>
    </row>
    <row r="86" spans="1:5" ht="75">
      <c r="A86" s="33" t="s">
        <v>179</v>
      </c>
      <c r="B86" s="2">
        <v>350382</v>
      </c>
      <c r="C86" s="35">
        <v>8000</v>
      </c>
      <c r="D86" s="1" t="s">
        <v>183</v>
      </c>
      <c r="E86">
        <f t="shared" si="1"/>
        <v>358382</v>
      </c>
    </row>
    <row r="87" spans="1:5" ht="60">
      <c r="A87" s="33" t="s">
        <v>184</v>
      </c>
      <c r="B87" s="2">
        <v>350391</v>
      </c>
      <c r="C87" s="35">
        <v>56050</v>
      </c>
      <c r="D87" s="1" t="s">
        <v>185</v>
      </c>
      <c r="E87">
        <f t="shared" si="1"/>
        <v>406441</v>
      </c>
    </row>
    <row r="88" spans="1:5" ht="60">
      <c r="A88" s="33" t="s">
        <v>103</v>
      </c>
      <c r="B88" s="2">
        <v>350392</v>
      </c>
      <c r="C88" s="35">
        <v>76115</v>
      </c>
      <c r="D88" s="1" t="s">
        <v>186</v>
      </c>
      <c r="E88">
        <f t="shared" si="1"/>
        <v>426507</v>
      </c>
    </row>
    <row r="89" spans="1:5" ht="60">
      <c r="A89" s="33" t="s">
        <v>103</v>
      </c>
      <c r="B89" s="2">
        <v>350393</v>
      </c>
      <c r="C89" s="35">
        <v>1553</v>
      </c>
      <c r="D89" s="1" t="s">
        <v>187</v>
      </c>
      <c r="E89">
        <f t="shared" si="1"/>
        <v>351946</v>
      </c>
    </row>
    <row r="90" spans="1:5" ht="60">
      <c r="A90" s="33" t="s">
        <v>191</v>
      </c>
      <c r="B90" s="2">
        <v>410852</v>
      </c>
      <c r="C90" s="34">
        <v>16000</v>
      </c>
      <c r="D90" s="1" t="s">
        <v>193</v>
      </c>
      <c r="E90">
        <f t="shared" si="1"/>
        <v>426852</v>
      </c>
    </row>
    <row r="91" spans="1:5" ht="60">
      <c r="A91" s="33" t="s">
        <v>191</v>
      </c>
      <c r="B91" s="2">
        <v>410853</v>
      </c>
      <c r="C91" s="34">
        <v>70942</v>
      </c>
      <c r="D91" s="1" t="s">
        <v>194</v>
      </c>
      <c r="E91">
        <f t="shared" si="1"/>
        <v>481795</v>
      </c>
    </row>
    <row r="92" spans="1:5" ht="60">
      <c r="A92" s="33" t="s">
        <v>191</v>
      </c>
      <c r="B92" s="2">
        <v>410854</v>
      </c>
      <c r="C92" s="34">
        <v>1448</v>
      </c>
      <c r="D92" s="1" t="s">
        <v>195</v>
      </c>
      <c r="E92">
        <f t="shared" si="1"/>
        <v>412302</v>
      </c>
    </row>
    <row r="93" spans="1:5" ht="90">
      <c r="A93" s="33" t="s">
        <v>191</v>
      </c>
      <c r="B93" s="2">
        <v>410855</v>
      </c>
      <c r="C93" s="34">
        <v>1908</v>
      </c>
      <c r="D93" s="1" t="s">
        <v>196</v>
      </c>
      <c r="E93">
        <f t="shared" si="1"/>
        <v>412763</v>
      </c>
    </row>
    <row r="94" spans="1:5" ht="60">
      <c r="A94" s="33" t="s">
        <v>191</v>
      </c>
      <c r="B94" s="2">
        <v>410856</v>
      </c>
      <c r="C94" s="34">
        <v>8000</v>
      </c>
      <c r="D94" s="1" t="s">
        <v>197</v>
      </c>
      <c r="E94">
        <f t="shared" si="1"/>
        <v>418856</v>
      </c>
    </row>
    <row r="95" spans="1:5" ht="60">
      <c r="A95" s="33" t="s">
        <v>191</v>
      </c>
      <c r="B95" s="2">
        <v>410857</v>
      </c>
      <c r="C95" s="34">
        <v>2000</v>
      </c>
      <c r="D95" s="1" t="s">
        <v>193</v>
      </c>
      <c r="E95">
        <f t="shared" si="1"/>
        <v>412857</v>
      </c>
    </row>
    <row r="96" spans="1:5" ht="45">
      <c r="A96" s="33" t="s">
        <v>191</v>
      </c>
      <c r="B96" s="2">
        <v>410858</v>
      </c>
      <c r="C96" s="34">
        <v>12531</v>
      </c>
      <c r="D96" s="1" t="s">
        <v>198</v>
      </c>
      <c r="E96">
        <f t="shared" si="1"/>
        <v>423389</v>
      </c>
    </row>
    <row r="97" spans="1:5" ht="60">
      <c r="A97" s="33" t="s">
        <v>191</v>
      </c>
      <c r="B97" s="2">
        <v>410859</v>
      </c>
      <c r="C97" s="34">
        <v>2864</v>
      </c>
      <c r="D97" s="1" t="s">
        <v>199</v>
      </c>
      <c r="E97">
        <f t="shared" si="1"/>
        <v>413723</v>
      </c>
    </row>
    <row r="98" spans="1:5" ht="60">
      <c r="A98" s="38" t="s">
        <v>56</v>
      </c>
      <c r="B98" s="2">
        <v>410873</v>
      </c>
      <c r="C98" s="34">
        <v>6000</v>
      </c>
      <c r="D98" s="1" t="s">
        <v>201</v>
      </c>
      <c r="E98">
        <f t="shared" si="1"/>
        <v>416873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5703125" defaultRowHeight="15"/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40625" defaultRowHeight="15"/>
  <sheetData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M19" sqref="M19"/>
    </sheetView>
  </sheetViews>
  <sheetFormatPr defaultColWidth="8.5703125" defaultRowHeight="15"/>
  <cols>
    <col min="1" max="1" width="56.140625" style="1" customWidth="1"/>
    <col min="2" max="2" width="12.28515625" style="2" customWidth="1"/>
    <col min="3" max="3" width="13.42578125" style="2" customWidth="1"/>
    <col min="5" max="5" width="13.28515625" customWidth="1"/>
    <col min="6" max="6" width="10.5703125" customWidth="1"/>
  </cols>
  <sheetData>
    <row r="1" spans="1:6" ht="15.75">
      <c r="A1" s="140" t="s">
        <v>0</v>
      </c>
      <c r="B1" s="140"/>
      <c r="C1" s="140"/>
    </row>
    <row r="2" spans="1:6" ht="15.75">
      <c r="A2" s="140" t="s">
        <v>1</v>
      </c>
      <c r="B2" s="140"/>
      <c r="C2" s="140"/>
    </row>
    <row r="3" spans="1:6" ht="15.75">
      <c r="A3" s="3"/>
      <c r="B3" s="3"/>
      <c r="C3" s="3"/>
    </row>
    <row r="4" spans="1:6" ht="15.75">
      <c r="A4" s="4" t="s">
        <v>2</v>
      </c>
      <c r="B4" s="5"/>
      <c r="C4" s="6" t="s">
        <v>3</v>
      </c>
    </row>
    <row r="5" spans="1:6" ht="15.75">
      <c r="A5" s="4" t="s">
        <v>4</v>
      </c>
      <c r="B5" s="5"/>
      <c r="C5" s="7">
        <v>486400</v>
      </c>
    </row>
    <row r="6" spans="1:6" ht="15.75">
      <c r="A6" s="4" t="s">
        <v>5</v>
      </c>
      <c r="B6" s="8"/>
      <c r="C6" s="6">
        <v>1000000</v>
      </c>
    </row>
    <row r="7" spans="1:6" ht="15.75">
      <c r="A7" s="4" t="s">
        <v>6</v>
      </c>
      <c r="B7" s="5"/>
      <c r="C7" s="6">
        <v>500000</v>
      </c>
    </row>
    <row r="8" spans="1:6" ht="15.75">
      <c r="A8" s="4" t="s">
        <v>7</v>
      </c>
      <c r="B8" s="8"/>
      <c r="C8" s="6">
        <v>1000000</v>
      </c>
    </row>
    <row r="9" spans="1:6" ht="15.75">
      <c r="A9" s="4" t="s">
        <v>8</v>
      </c>
      <c r="B9" s="5"/>
      <c r="C9" s="6">
        <v>1000000</v>
      </c>
    </row>
    <row r="10" spans="1:6" ht="15.75">
      <c r="A10" s="4" t="s">
        <v>9</v>
      </c>
      <c r="B10" s="8"/>
      <c r="C10" s="6">
        <v>1000000</v>
      </c>
    </row>
    <row r="11" spans="1:6" ht="15.75">
      <c r="A11" s="4" t="s">
        <v>10</v>
      </c>
      <c r="B11" s="8"/>
      <c r="C11" s="6">
        <v>290000</v>
      </c>
    </row>
    <row r="12" spans="1:6" ht="15.75">
      <c r="A12" s="4" t="s">
        <v>11</v>
      </c>
      <c r="B12" s="8"/>
      <c r="C12" s="6">
        <v>500000</v>
      </c>
    </row>
    <row r="13" spans="1:6" ht="18.75">
      <c r="A13" s="4" t="s">
        <v>12</v>
      </c>
      <c r="B13" s="8"/>
      <c r="C13" s="6">
        <v>1860000</v>
      </c>
    </row>
    <row r="14" spans="1:6" ht="15.75">
      <c r="A14" s="140" t="s">
        <v>13</v>
      </c>
      <c r="B14" s="140"/>
      <c r="C14" s="9">
        <f>C5+C6+C7+C8+C9+C10+C11+C12+C13</f>
        <v>7636400</v>
      </c>
      <c r="F14" s="10"/>
    </row>
    <row r="15" spans="1:6" ht="15.75">
      <c r="A15" s="4" t="s">
        <v>14</v>
      </c>
      <c r="B15" s="5">
        <v>5010628</v>
      </c>
      <c r="C15" s="11"/>
      <c r="E15" s="12"/>
    </row>
    <row r="16" spans="1:6" ht="15.75">
      <c r="A16" s="4" t="s">
        <v>15</v>
      </c>
      <c r="B16" s="13">
        <v>341000</v>
      </c>
      <c r="C16" s="5"/>
      <c r="E16" s="12"/>
    </row>
    <row r="17" spans="1:6" ht="15.75">
      <c r="A17" s="14" t="s">
        <v>16</v>
      </c>
      <c r="B17" s="13">
        <v>21463</v>
      </c>
      <c r="C17" s="5"/>
      <c r="E17" s="12"/>
    </row>
    <row r="18" spans="1:6" ht="15.75">
      <c r="A18" s="14" t="s">
        <v>17</v>
      </c>
      <c r="B18" s="13">
        <v>22113</v>
      </c>
      <c r="C18" s="5"/>
      <c r="E18" s="12"/>
    </row>
    <row r="19" spans="1:6" ht="15.75">
      <c r="A19" s="14" t="s">
        <v>18</v>
      </c>
      <c r="B19" s="13">
        <v>5398</v>
      </c>
      <c r="C19" s="5"/>
      <c r="E19" s="12"/>
    </row>
    <row r="20" spans="1:6" ht="15.75">
      <c r="A20" s="14" t="s">
        <v>19</v>
      </c>
      <c r="B20" s="13">
        <v>38460</v>
      </c>
      <c r="C20" s="5"/>
      <c r="E20" s="12"/>
    </row>
    <row r="21" spans="1:6" ht="15.75">
      <c r="A21" s="14" t="s">
        <v>20</v>
      </c>
      <c r="B21" s="13">
        <v>25176</v>
      </c>
      <c r="C21" s="5"/>
      <c r="E21" s="12"/>
    </row>
    <row r="22" spans="1:6" ht="15.75">
      <c r="A22" s="15" t="s">
        <v>21</v>
      </c>
      <c r="B22" s="16">
        <v>11307</v>
      </c>
      <c r="C22" s="5"/>
      <c r="E22" s="12"/>
    </row>
    <row r="23" spans="1:6" ht="15.75">
      <c r="A23" s="15" t="s">
        <v>22</v>
      </c>
      <c r="B23" s="16">
        <v>70196</v>
      </c>
      <c r="C23" s="5"/>
      <c r="E23" s="12"/>
    </row>
    <row r="24" spans="1:6" ht="15.75">
      <c r="A24" s="15" t="s">
        <v>23</v>
      </c>
      <c r="B24" s="16">
        <v>50000</v>
      </c>
      <c r="C24" s="17"/>
    </row>
    <row r="25" spans="1:6" ht="15.75">
      <c r="A25" s="15" t="s">
        <v>24</v>
      </c>
      <c r="B25" s="16">
        <v>24135</v>
      </c>
      <c r="C25" s="17"/>
    </row>
    <row r="26" spans="1:6" ht="15.75">
      <c r="A26" s="15" t="s">
        <v>25</v>
      </c>
      <c r="B26" s="16">
        <v>100182</v>
      </c>
      <c r="C26" s="17"/>
      <c r="E26" s="18"/>
    </row>
    <row r="27" spans="1:6" ht="15.75">
      <c r="A27" s="15" t="s">
        <v>26</v>
      </c>
      <c r="B27" s="16">
        <v>14190</v>
      </c>
      <c r="C27" s="17"/>
      <c r="E27" s="18"/>
    </row>
    <row r="28" spans="1:6" ht="15.75">
      <c r="A28" s="15" t="s">
        <v>27</v>
      </c>
      <c r="B28" s="16">
        <v>118280</v>
      </c>
      <c r="C28" s="17"/>
      <c r="F28" s="18"/>
    </row>
    <row r="29" spans="1:6" ht="15.75">
      <c r="A29" s="15" t="s">
        <v>28</v>
      </c>
      <c r="B29" s="16">
        <v>36416</v>
      </c>
      <c r="C29" s="17"/>
    </row>
    <row r="30" spans="1:6" ht="15.75">
      <c r="A30" s="15" t="s">
        <v>29</v>
      </c>
      <c r="B30" s="16">
        <v>2000</v>
      </c>
      <c r="C30" s="17"/>
      <c r="F30" s="18"/>
    </row>
    <row r="31" spans="1:6" ht="15.75">
      <c r="A31" s="19" t="s">
        <v>30</v>
      </c>
      <c r="B31" s="16">
        <v>33040</v>
      </c>
      <c r="C31" s="17"/>
      <c r="F31" s="18"/>
    </row>
    <row r="32" spans="1:6" ht="15.75">
      <c r="A32" s="19" t="s">
        <v>31</v>
      </c>
      <c r="B32" s="16">
        <v>1682</v>
      </c>
      <c r="C32" s="17"/>
      <c r="F32" s="18"/>
    </row>
    <row r="33" spans="1:6" ht="15.75">
      <c r="A33" s="19" t="s">
        <v>32</v>
      </c>
      <c r="B33" s="16">
        <v>25000</v>
      </c>
      <c r="C33" s="17"/>
      <c r="F33" s="18"/>
    </row>
    <row r="34" spans="1:6" ht="15.75">
      <c r="A34" s="19" t="s">
        <v>33</v>
      </c>
      <c r="B34" s="16">
        <v>34000</v>
      </c>
      <c r="C34" s="17"/>
      <c r="F34" s="18"/>
    </row>
    <row r="35" spans="1:6" ht="15.75">
      <c r="A35" s="19" t="s">
        <v>34</v>
      </c>
      <c r="B35" s="16">
        <v>25441</v>
      </c>
      <c r="C35" s="17"/>
      <c r="F35" s="18"/>
    </row>
    <row r="36" spans="1:6" ht="15.75">
      <c r="A36" s="19" t="s">
        <v>35</v>
      </c>
      <c r="B36" s="16">
        <v>36908</v>
      </c>
      <c r="C36" s="17"/>
      <c r="F36" s="18"/>
    </row>
    <row r="37" spans="1:6" ht="15.75">
      <c r="A37" s="19" t="s">
        <v>36</v>
      </c>
      <c r="B37" s="16">
        <v>487306</v>
      </c>
      <c r="C37" s="17"/>
      <c r="F37" s="18"/>
    </row>
    <row r="38" spans="1:6" ht="15.75">
      <c r="A38" s="19" t="s">
        <v>37</v>
      </c>
      <c r="B38" s="16">
        <v>944</v>
      </c>
      <c r="C38" s="17"/>
      <c r="F38" s="18"/>
    </row>
    <row r="39" spans="1:6" ht="15.75">
      <c r="A39" s="19" t="s">
        <v>38</v>
      </c>
      <c r="B39" s="16">
        <v>8000</v>
      </c>
      <c r="C39" s="17"/>
      <c r="F39" s="18"/>
    </row>
    <row r="40" spans="1:6" ht="32.25" customHeight="1">
      <c r="A40" s="19" t="s">
        <v>332</v>
      </c>
      <c r="B40" s="16">
        <v>17377</v>
      </c>
      <c r="C40" s="17"/>
      <c r="F40" s="18"/>
    </row>
    <row r="41" spans="1:6" ht="15.75">
      <c r="A41" s="19" t="s">
        <v>40</v>
      </c>
      <c r="B41" s="16">
        <v>40342</v>
      </c>
      <c r="C41" s="17"/>
      <c r="F41" s="18"/>
    </row>
    <row r="42" spans="1:6" ht="15.75">
      <c r="A42" s="19" t="s">
        <v>41</v>
      </c>
      <c r="B42" s="16">
        <v>190000</v>
      </c>
      <c r="C42" s="17"/>
      <c r="F42" s="18"/>
    </row>
    <row r="43" spans="1:6" ht="15.75">
      <c r="A43" s="14"/>
      <c r="B43" s="20"/>
      <c r="C43" s="21"/>
      <c r="E43" s="18"/>
    </row>
    <row r="44" spans="1:6" ht="15" customHeight="1">
      <c r="A44" s="141" t="s">
        <v>42</v>
      </c>
      <c r="B44" s="141"/>
      <c r="C44" s="23">
        <v>6790984</v>
      </c>
      <c r="E44" s="12">
        <v>7636400</v>
      </c>
      <c r="F44" s="18"/>
    </row>
    <row r="45" spans="1:6" ht="15" customHeight="1">
      <c r="A45" s="141" t="s">
        <v>43</v>
      </c>
      <c r="B45" s="141"/>
      <c r="C45" s="23">
        <f>C44-C14</f>
        <v>-845416</v>
      </c>
      <c r="E45" s="24">
        <f>E44-C44</f>
        <v>845416</v>
      </c>
      <c r="F45" s="24"/>
    </row>
    <row r="46" spans="1:6" ht="31.5">
      <c r="A46" s="25" t="s">
        <v>44</v>
      </c>
      <c r="B46" s="22">
        <v>8390</v>
      </c>
      <c r="C46" s="23"/>
      <c r="E46" s="24">
        <f>E45+C48</f>
        <v>856576</v>
      </c>
      <c r="F46" s="24"/>
    </row>
    <row r="47" spans="1:6" ht="15.75">
      <c r="A47" s="26" t="s">
        <v>45</v>
      </c>
      <c r="B47" s="22">
        <v>1000</v>
      </c>
      <c r="C47" s="23"/>
      <c r="E47" s="24"/>
      <c r="F47" s="24"/>
    </row>
    <row r="48" spans="1:6" ht="15.75">
      <c r="A48" s="26" t="s">
        <v>45</v>
      </c>
      <c r="B48" s="22">
        <v>1770</v>
      </c>
      <c r="C48" s="23">
        <f>SUM(B46:B48)</f>
        <v>11160</v>
      </c>
      <c r="E48" s="24"/>
      <c r="F48" s="24"/>
    </row>
    <row r="49" spans="1:6" ht="15.75">
      <c r="A49" s="4" t="s">
        <v>46</v>
      </c>
      <c r="B49" s="5"/>
      <c r="C49" s="23">
        <v>856576</v>
      </c>
    </row>
    <row r="50" spans="1:6" ht="15.75">
      <c r="A50" s="27" t="s">
        <v>47</v>
      </c>
      <c r="B50" s="8"/>
      <c r="C50" s="23">
        <v>856576</v>
      </c>
      <c r="F50" s="18"/>
    </row>
    <row r="51" spans="1:6" ht="21.75">
      <c r="A51" s="28"/>
      <c r="C51" s="29"/>
      <c r="E51" s="18"/>
    </row>
    <row r="52" spans="1:6">
      <c r="E52" s="18"/>
    </row>
  </sheetData>
  <mergeCells count="5">
    <mergeCell ref="A1:C1"/>
    <mergeCell ref="A2:C2"/>
    <mergeCell ref="A14:B14"/>
    <mergeCell ref="A44:B44"/>
    <mergeCell ref="A45:B45"/>
  </mergeCells>
  <pageMargins left="0.7" right="0.359722222222222" top="0.49027777777777798" bottom="0.22013888888888899" header="0.51180555555555496" footer="0.51180555555555496"/>
  <pageSetup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1"/>
  <sheetViews>
    <sheetView workbookViewId="0">
      <selection activeCell="E33" sqref="E33"/>
    </sheetView>
  </sheetViews>
  <sheetFormatPr defaultColWidth="8.5703125" defaultRowHeight="15"/>
  <cols>
    <col min="1" max="1" width="56.140625" style="1" customWidth="1"/>
    <col min="2" max="2" width="12.28515625" style="2" customWidth="1"/>
    <col min="3" max="3" width="13.42578125" style="2" customWidth="1"/>
    <col min="5" max="5" width="13.28515625" customWidth="1"/>
    <col min="6" max="6" width="10.5703125" customWidth="1"/>
  </cols>
  <sheetData>
    <row r="1" spans="1:6" ht="15.75">
      <c r="A1" s="140" t="s">
        <v>0</v>
      </c>
      <c r="B1" s="140"/>
      <c r="C1" s="140"/>
    </row>
    <row r="2" spans="1:6" ht="15.75">
      <c r="A2" s="140" t="s">
        <v>48</v>
      </c>
      <c r="B2" s="140"/>
      <c r="C2" s="140"/>
    </row>
    <row r="3" spans="1:6" ht="15.75">
      <c r="A3" s="3"/>
      <c r="B3" s="3"/>
      <c r="C3" s="3"/>
    </row>
    <row r="4" spans="1:6" ht="15.75">
      <c r="A4" s="4" t="s">
        <v>2</v>
      </c>
      <c r="B4" s="5"/>
      <c r="C4" s="6" t="s">
        <v>3</v>
      </c>
    </row>
    <row r="5" spans="1:6" ht="15.75">
      <c r="A5" s="4" t="s">
        <v>4</v>
      </c>
      <c r="B5" s="5"/>
      <c r="C5" s="7">
        <v>486400</v>
      </c>
    </row>
    <row r="6" spans="1:6" ht="15.75">
      <c r="A6" s="4" t="s">
        <v>5</v>
      </c>
      <c r="B6" s="8"/>
      <c r="C6" s="6">
        <v>1000000</v>
      </c>
    </row>
    <row r="7" spans="1:6" ht="15.75">
      <c r="A7" s="4" t="s">
        <v>6</v>
      </c>
      <c r="B7" s="5"/>
      <c r="C7" s="6">
        <v>500000</v>
      </c>
    </row>
    <row r="8" spans="1:6" ht="15.75">
      <c r="A8" s="4" t="s">
        <v>7</v>
      </c>
      <c r="B8" s="8"/>
      <c r="C8" s="6">
        <v>1000000</v>
      </c>
    </row>
    <row r="9" spans="1:6" ht="15.75">
      <c r="A9" s="4" t="s">
        <v>8</v>
      </c>
      <c r="B9" s="5"/>
      <c r="C9" s="6">
        <v>1000000</v>
      </c>
    </row>
    <row r="10" spans="1:6" ht="15.75">
      <c r="A10" s="4" t="s">
        <v>9</v>
      </c>
      <c r="B10" s="8"/>
      <c r="C10" s="6">
        <v>1000000</v>
      </c>
    </row>
    <row r="11" spans="1:6" ht="15.75">
      <c r="A11" s="4" t="s">
        <v>10</v>
      </c>
      <c r="B11" s="8"/>
      <c r="C11" s="6">
        <v>290000</v>
      </c>
    </row>
    <row r="12" spans="1:6" ht="15.75">
      <c r="A12" s="4" t="s">
        <v>11</v>
      </c>
      <c r="B12" s="8"/>
      <c r="C12" s="6">
        <v>500000</v>
      </c>
    </row>
    <row r="13" spans="1:6" ht="15.75">
      <c r="A13" s="140" t="s">
        <v>13</v>
      </c>
      <c r="B13" s="140"/>
      <c r="C13" s="9">
        <f>SUM(C5:C12)</f>
        <v>5776400</v>
      </c>
      <c r="F13" s="10"/>
    </row>
    <row r="14" spans="1:6" ht="15.75">
      <c r="A14" s="4" t="s">
        <v>14</v>
      </c>
      <c r="B14" s="5"/>
      <c r="C14" s="11">
        <v>4240111</v>
      </c>
      <c r="E14" s="12"/>
    </row>
    <row r="15" spans="1:6" ht="15.75">
      <c r="A15" s="4" t="s">
        <v>15</v>
      </c>
      <c r="B15" s="13">
        <v>310000</v>
      </c>
      <c r="C15" s="5"/>
      <c r="E15" s="12"/>
    </row>
    <row r="16" spans="1:6" ht="15.75">
      <c r="A16" s="14" t="s">
        <v>16</v>
      </c>
      <c r="B16" s="13">
        <v>19330</v>
      </c>
      <c r="C16" s="5"/>
      <c r="E16" s="12"/>
    </row>
    <row r="17" spans="1:6" ht="15.75">
      <c r="A17" s="14" t="s">
        <v>17</v>
      </c>
      <c r="B17" s="13">
        <v>18318</v>
      </c>
      <c r="C17" s="5"/>
      <c r="E17" s="12"/>
    </row>
    <row r="18" spans="1:6" ht="15.75">
      <c r="A18" s="14" t="s">
        <v>18</v>
      </c>
      <c r="B18" s="13">
        <v>5398</v>
      </c>
      <c r="C18" s="5"/>
      <c r="E18" s="12"/>
    </row>
    <row r="19" spans="1:6" ht="15.75">
      <c r="A19" s="14" t="s">
        <v>19</v>
      </c>
      <c r="B19" s="13">
        <v>36454</v>
      </c>
      <c r="C19" s="5"/>
      <c r="E19" s="12"/>
    </row>
    <row r="20" spans="1:6" ht="15.75">
      <c r="A20" s="14" t="s">
        <v>20</v>
      </c>
      <c r="B20" s="13">
        <v>14481</v>
      </c>
      <c r="C20" s="5"/>
      <c r="E20" s="12"/>
    </row>
    <row r="21" spans="1:6" ht="15.75">
      <c r="A21" s="15" t="s">
        <v>21</v>
      </c>
      <c r="B21" s="16">
        <v>7137</v>
      </c>
      <c r="C21" s="5"/>
      <c r="E21" s="12"/>
    </row>
    <row r="22" spans="1:6" ht="15.75">
      <c r="A22" s="15" t="s">
        <v>22</v>
      </c>
      <c r="B22" s="16">
        <v>70196</v>
      </c>
      <c r="C22" s="5"/>
      <c r="E22" s="12"/>
    </row>
    <row r="23" spans="1:6" ht="15.75">
      <c r="A23" s="15" t="s">
        <v>23</v>
      </c>
      <c r="B23" s="16">
        <v>50000</v>
      </c>
      <c r="C23" s="17"/>
    </row>
    <row r="24" spans="1:6" ht="15.75">
      <c r="A24" s="15" t="s">
        <v>24</v>
      </c>
      <c r="B24" s="16">
        <v>24135</v>
      </c>
      <c r="C24" s="17"/>
    </row>
    <row r="25" spans="1:6" ht="15.75">
      <c r="A25" s="15" t="s">
        <v>25</v>
      </c>
      <c r="B25" s="16">
        <v>100182</v>
      </c>
      <c r="C25" s="17"/>
      <c r="E25" s="18"/>
    </row>
    <row r="26" spans="1:6" ht="15.75">
      <c r="A26" s="15" t="s">
        <v>26</v>
      </c>
      <c r="B26" s="16">
        <v>14190</v>
      </c>
      <c r="C26" s="17"/>
      <c r="E26" s="18"/>
    </row>
    <row r="27" spans="1:6" ht="15.75">
      <c r="A27" s="15" t="s">
        <v>27</v>
      </c>
      <c r="B27" s="16">
        <v>118280</v>
      </c>
      <c r="C27" s="17"/>
      <c r="F27" s="18"/>
    </row>
    <row r="28" spans="1:6" ht="15.75">
      <c r="A28" s="15" t="s">
        <v>28</v>
      </c>
      <c r="B28" s="16">
        <v>36416</v>
      </c>
      <c r="C28" s="17"/>
    </row>
    <row r="29" spans="1:6" ht="15.75">
      <c r="A29" s="15" t="s">
        <v>29</v>
      </c>
      <c r="B29" s="16">
        <v>2000</v>
      </c>
      <c r="C29" s="17"/>
      <c r="F29" s="18"/>
    </row>
    <row r="30" spans="1:6" ht="15.75">
      <c r="A30" s="19" t="s">
        <v>30</v>
      </c>
      <c r="B30" s="16">
        <v>33040</v>
      </c>
      <c r="C30" s="17"/>
      <c r="F30" s="18"/>
    </row>
    <row r="31" spans="1:6" ht="15.75">
      <c r="A31" s="19" t="s">
        <v>31</v>
      </c>
      <c r="B31" s="16">
        <v>1682</v>
      </c>
      <c r="C31" s="17"/>
      <c r="F31" s="18"/>
    </row>
    <row r="32" spans="1:6" ht="15.75">
      <c r="A32" s="19" t="s">
        <v>32</v>
      </c>
      <c r="B32" s="16">
        <v>25000</v>
      </c>
      <c r="C32" s="17"/>
      <c r="F32" s="18"/>
    </row>
    <row r="33" spans="1:6" ht="15.75">
      <c r="A33" s="19" t="s">
        <v>33</v>
      </c>
      <c r="B33" s="16">
        <v>34000</v>
      </c>
      <c r="C33" s="17"/>
      <c r="F33" s="18"/>
    </row>
    <row r="34" spans="1:6" ht="15.75">
      <c r="A34" s="19" t="s">
        <v>34</v>
      </c>
      <c r="B34" s="16">
        <v>25441</v>
      </c>
      <c r="C34" s="17"/>
      <c r="F34" s="18"/>
    </row>
    <row r="35" spans="1:6" ht="15.75">
      <c r="A35" s="19" t="s">
        <v>35</v>
      </c>
      <c r="B35" s="16">
        <v>36908</v>
      </c>
      <c r="C35" s="17"/>
      <c r="F35" s="18"/>
    </row>
    <row r="36" spans="1:6" ht="15.75">
      <c r="A36" s="19" t="s">
        <v>36</v>
      </c>
      <c r="B36" s="16">
        <v>487306</v>
      </c>
      <c r="C36" s="17"/>
      <c r="F36" s="18"/>
    </row>
    <row r="37" spans="1:6" ht="15.75">
      <c r="A37" s="19" t="s">
        <v>37</v>
      </c>
      <c r="B37" s="16">
        <v>944</v>
      </c>
      <c r="C37" s="17"/>
      <c r="F37" s="18"/>
    </row>
    <row r="38" spans="1:6" ht="15.75">
      <c r="A38" s="19" t="s">
        <v>38</v>
      </c>
      <c r="B38" s="16">
        <v>8000</v>
      </c>
      <c r="C38" s="17"/>
      <c r="F38" s="18"/>
    </row>
    <row r="39" spans="1:6" ht="30">
      <c r="A39" s="19" t="s">
        <v>39</v>
      </c>
      <c r="B39" s="16">
        <v>17377</v>
      </c>
      <c r="C39" s="17"/>
      <c r="F39" s="18"/>
    </row>
    <row r="40" spans="1:6" ht="15.75">
      <c r="A40" s="19" t="s">
        <v>40</v>
      </c>
      <c r="B40" s="16">
        <v>40342</v>
      </c>
      <c r="C40" s="17"/>
      <c r="F40" s="18"/>
    </row>
    <row r="41" spans="1:6" ht="15.75">
      <c r="A41" s="19"/>
      <c r="B41" s="16"/>
      <c r="C41" s="17"/>
      <c r="F41" s="18"/>
    </row>
    <row r="42" spans="1:6" ht="15.75">
      <c r="A42" s="14"/>
      <c r="B42" s="20"/>
      <c r="C42" s="21">
        <f>SUM(B15:B41)</f>
        <v>1536557</v>
      </c>
      <c r="E42" s="18"/>
    </row>
    <row r="43" spans="1:6" ht="15.75" customHeight="1">
      <c r="A43" s="141" t="s">
        <v>42</v>
      </c>
      <c r="B43" s="141"/>
      <c r="C43" s="23">
        <f>SUM(C14:C42)</f>
        <v>5776668</v>
      </c>
      <c r="E43" s="12"/>
      <c r="F43" s="18"/>
    </row>
    <row r="44" spans="1:6" ht="15.75" customHeight="1">
      <c r="A44" s="141" t="s">
        <v>43</v>
      </c>
      <c r="B44" s="141"/>
      <c r="C44" s="23">
        <f>C13-C43</f>
        <v>-268</v>
      </c>
      <c r="E44" s="24"/>
      <c r="F44" s="24"/>
    </row>
    <row r="45" spans="1:6" ht="31.5">
      <c r="A45" s="25" t="s">
        <v>44</v>
      </c>
      <c r="B45" s="22">
        <v>8390</v>
      </c>
      <c r="C45" s="23"/>
      <c r="E45" s="24"/>
      <c r="F45" s="24"/>
    </row>
    <row r="46" spans="1:6" ht="15.75">
      <c r="A46" s="26" t="s">
        <v>45</v>
      </c>
      <c r="B46" s="22">
        <v>1000</v>
      </c>
      <c r="C46" s="23"/>
      <c r="E46" s="24"/>
      <c r="F46" s="24"/>
    </row>
    <row r="47" spans="1:6" ht="15.75">
      <c r="A47" s="26" t="s">
        <v>45</v>
      </c>
      <c r="B47" s="22">
        <v>1770</v>
      </c>
      <c r="C47" s="23">
        <f>SUM(B45:B47)</f>
        <v>11160</v>
      </c>
      <c r="E47" s="24"/>
      <c r="F47" s="24"/>
    </row>
    <row r="48" spans="1:6" ht="15.75">
      <c r="A48" s="4" t="s">
        <v>49</v>
      </c>
      <c r="B48" s="5"/>
      <c r="C48" s="23">
        <v>10892</v>
      </c>
    </row>
    <row r="49" spans="1:6" ht="15.75">
      <c r="A49" s="27" t="s">
        <v>50</v>
      </c>
      <c r="B49" s="8"/>
      <c r="C49" s="23">
        <v>10892</v>
      </c>
      <c r="F49" s="18"/>
    </row>
    <row r="50" spans="1:6" ht="21.75">
      <c r="A50" s="28"/>
      <c r="C50" s="29"/>
      <c r="E50" s="18"/>
    </row>
    <row r="51" spans="1:6">
      <c r="E51" s="18"/>
    </row>
  </sheetData>
  <mergeCells count="5">
    <mergeCell ref="A1:C1"/>
    <mergeCell ref="A2:C2"/>
    <mergeCell ref="A13:B13"/>
    <mergeCell ref="A43:B43"/>
    <mergeCell ref="A44:B44"/>
  </mergeCells>
  <pageMargins left="0.7" right="0.359722222222222" top="0.49027777777777798" bottom="0.22013888888888899" header="0.51180555555555496" footer="0.51180555555555496"/>
  <pageSetup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7"/>
  <sheetViews>
    <sheetView topLeftCell="A16" workbookViewId="0">
      <selection activeCell="F31" sqref="F31"/>
    </sheetView>
  </sheetViews>
  <sheetFormatPr defaultColWidth="8.5703125" defaultRowHeight="15"/>
  <cols>
    <col min="1" max="1" width="56.140625" style="1" customWidth="1"/>
    <col min="2" max="2" width="12.28515625" style="2" customWidth="1"/>
    <col min="3" max="3" width="13.42578125" style="2" customWidth="1"/>
    <col min="5" max="5" width="13.28515625" customWidth="1"/>
    <col min="6" max="6" width="10.5703125" customWidth="1"/>
  </cols>
  <sheetData>
    <row r="1" spans="1:6" ht="15.75">
      <c r="A1" s="140" t="s">
        <v>0</v>
      </c>
      <c r="B1" s="140"/>
      <c r="C1" s="140"/>
    </row>
    <row r="2" spans="1:6" ht="15.75">
      <c r="A2" s="140" t="s">
        <v>114</v>
      </c>
      <c r="B2" s="140"/>
      <c r="C2" s="140"/>
    </row>
    <row r="3" spans="1:6" ht="15.75">
      <c r="A3" s="3"/>
      <c r="B3" s="3"/>
      <c r="C3" s="3"/>
    </row>
    <row r="4" spans="1:6" ht="15.75">
      <c r="A4" s="4" t="s">
        <v>2</v>
      </c>
      <c r="B4" s="5"/>
      <c r="C4" s="6" t="s">
        <v>3</v>
      </c>
    </row>
    <row r="5" spans="1:6" ht="15.75">
      <c r="A5" s="4" t="s">
        <v>4</v>
      </c>
      <c r="B5" s="5"/>
      <c r="C5" s="7">
        <v>486400</v>
      </c>
    </row>
    <row r="6" spans="1:6" ht="15.75">
      <c r="A6" s="4" t="s">
        <v>5</v>
      </c>
      <c r="B6" s="8"/>
      <c r="C6" s="6">
        <v>1000000</v>
      </c>
    </row>
    <row r="7" spans="1:6" ht="15.75">
      <c r="A7" s="4" t="s">
        <v>6</v>
      </c>
      <c r="B7" s="5"/>
      <c r="C7" s="6">
        <v>500000</v>
      </c>
    </row>
    <row r="8" spans="1:6" ht="15.75">
      <c r="A8" s="4" t="s">
        <v>7</v>
      </c>
      <c r="B8" s="8"/>
      <c r="C8" s="6">
        <v>1000000</v>
      </c>
    </row>
    <row r="9" spans="1:6" ht="15.75">
      <c r="A9" s="4" t="s">
        <v>115</v>
      </c>
      <c r="B9" s="5"/>
      <c r="C9" s="6">
        <v>1000000</v>
      </c>
    </row>
    <row r="10" spans="1:6" ht="15.75">
      <c r="A10" s="4" t="s">
        <v>9</v>
      </c>
      <c r="B10" s="8"/>
      <c r="C10" s="6">
        <v>1000000</v>
      </c>
    </row>
    <row r="11" spans="1:6" ht="15.75">
      <c r="A11" s="140" t="s">
        <v>13</v>
      </c>
      <c r="B11" s="140"/>
      <c r="C11" s="9">
        <f>SUM(C5:C10)</f>
        <v>4986400</v>
      </c>
      <c r="F11" s="10"/>
    </row>
    <row r="12" spans="1:6" ht="15.75">
      <c r="A12" s="4" t="s">
        <v>14</v>
      </c>
      <c r="B12" s="5"/>
      <c r="C12" s="11">
        <v>3550154</v>
      </c>
      <c r="E12" s="12"/>
    </row>
    <row r="13" spans="1:6" ht="15.75">
      <c r="A13" s="4" t="s">
        <v>15</v>
      </c>
      <c r="B13" s="13">
        <v>248000</v>
      </c>
      <c r="C13" s="5"/>
      <c r="E13" s="12"/>
    </row>
    <row r="14" spans="1:6" ht="15.75">
      <c r="A14" s="14" t="s">
        <v>16</v>
      </c>
      <c r="B14" s="13">
        <v>15063</v>
      </c>
      <c r="C14" s="5"/>
      <c r="E14" s="12"/>
    </row>
    <row r="15" spans="1:6" ht="15.75">
      <c r="A15" s="14" t="s">
        <v>17</v>
      </c>
      <c r="B15" s="13">
        <v>14232</v>
      </c>
      <c r="C15" s="5"/>
      <c r="E15" s="12"/>
    </row>
    <row r="16" spans="1:6" ht="15.75">
      <c r="A16" s="14" t="s">
        <v>18</v>
      </c>
      <c r="B16" s="13">
        <v>2510</v>
      </c>
      <c r="C16" s="5"/>
      <c r="E16" s="12"/>
    </row>
    <row r="17" spans="1:6" ht="15.75">
      <c r="A17" s="14" t="s">
        <v>19</v>
      </c>
      <c r="B17" s="13">
        <v>36454</v>
      </c>
      <c r="C17" s="5"/>
      <c r="E17" s="12"/>
    </row>
    <row r="18" spans="1:6" ht="15.75">
      <c r="A18" s="14" t="s">
        <v>20</v>
      </c>
      <c r="B18" s="13">
        <v>14481</v>
      </c>
      <c r="C18" s="5"/>
      <c r="E18" s="12"/>
    </row>
    <row r="19" spans="1:6" ht="15.75">
      <c r="A19" s="15" t="s">
        <v>21</v>
      </c>
      <c r="B19" s="16">
        <v>7137</v>
      </c>
      <c r="C19" s="5"/>
      <c r="E19" s="12"/>
    </row>
    <row r="20" spans="1:6" ht="15.75">
      <c r="A20" s="15" t="s">
        <v>22</v>
      </c>
      <c r="B20" s="16">
        <v>51851</v>
      </c>
      <c r="C20" s="5"/>
      <c r="E20" s="12"/>
    </row>
    <row r="21" spans="1:6" ht="15.75">
      <c r="A21" s="15" t="s">
        <v>23</v>
      </c>
      <c r="B21" s="16">
        <v>50000</v>
      </c>
      <c r="C21" s="17"/>
    </row>
    <row r="22" spans="1:6" ht="15.75">
      <c r="A22" s="15" t="s">
        <v>24</v>
      </c>
      <c r="B22" s="16">
        <v>24135</v>
      </c>
      <c r="C22" s="17"/>
    </row>
    <row r="23" spans="1:6" ht="15.75">
      <c r="A23" s="15" t="s">
        <v>25</v>
      </c>
      <c r="B23" s="16">
        <v>100182</v>
      </c>
      <c r="C23" s="17"/>
      <c r="E23" s="18"/>
    </row>
    <row r="24" spans="1:6" ht="15.75">
      <c r="A24" s="15" t="s">
        <v>26</v>
      </c>
      <c r="B24" s="16">
        <v>14190</v>
      </c>
      <c r="C24" s="17"/>
      <c r="E24" s="18"/>
    </row>
    <row r="25" spans="1:6" ht="15.75">
      <c r="A25" s="15" t="s">
        <v>27</v>
      </c>
      <c r="B25" s="16">
        <v>118280</v>
      </c>
      <c r="C25" s="17"/>
      <c r="F25" s="18"/>
    </row>
    <row r="26" spans="1:6" ht="15.75">
      <c r="A26" s="15" t="s">
        <v>28</v>
      </c>
      <c r="B26" s="16">
        <v>36416</v>
      </c>
      <c r="C26" s="17"/>
    </row>
    <row r="27" spans="1:6" ht="15.75">
      <c r="A27" s="15" t="s">
        <v>29</v>
      </c>
      <c r="B27" s="16">
        <v>2000</v>
      </c>
      <c r="C27" s="17"/>
      <c r="F27" s="18"/>
    </row>
    <row r="28" spans="1:6" ht="15.75">
      <c r="A28" s="19" t="s">
        <v>30</v>
      </c>
      <c r="B28" s="16">
        <v>33040</v>
      </c>
      <c r="C28" s="17"/>
      <c r="F28" s="18"/>
    </row>
    <row r="29" spans="1:6" ht="15.75">
      <c r="A29" s="19" t="s">
        <v>31</v>
      </c>
      <c r="B29" s="16">
        <v>1682</v>
      </c>
      <c r="C29" s="17"/>
      <c r="F29" s="18"/>
    </row>
    <row r="30" spans="1:6" ht="15.75">
      <c r="A30" s="19" t="s">
        <v>32</v>
      </c>
      <c r="B30" s="16">
        <v>25000</v>
      </c>
      <c r="C30" s="17"/>
      <c r="F30" s="18"/>
    </row>
    <row r="31" spans="1:6" ht="15.75">
      <c r="A31" s="19" t="s">
        <v>33</v>
      </c>
      <c r="B31" s="16">
        <v>34000</v>
      </c>
      <c r="C31" s="17"/>
      <c r="F31" s="18"/>
    </row>
    <row r="32" spans="1:6" ht="15.75">
      <c r="A32" s="19" t="s">
        <v>34</v>
      </c>
      <c r="B32" s="16">
        <v>25441</v>
      </c>
      <c r="C32" s="17"/>
      <c r="F32" s="18"/>
    </row>
    <row r="33" spans="1:6" ht="15.75">
      <c r="A33" s="19" t="s">
        <v>35</v>
      </c>
      <c r="B33" s="16">
        <v>36908</v>
      </c>
      <c r="C33" s="17"/>
      <c r="F33" s="18"/>
    </row>
    <row r="34" spans="1:6" ht="15.75">
      <c r="A34" s="19" t="s">
        <v>36</v>
      </c>
      <c r="B34" s="16">
        <v>395266</v>
      </c>
      <c r="C34" s="17"/>
      <c r="F34" s="18"/>
    </row>
    <row r="35" spans="1:6" ht="15.75">
      <c r="A35" s="19" t="s">
        <v>37</v>
      </c>
      <c r="B35" s="16">
        <v>944</v>
      </c>
      <c r="C35" s="17"/>
      <c r="F35" s="18"/>
    </row>
    <row r="36" spans="1:6" ht="15.75">
      <c r="A36" s="19" t="s">
        <v>38</v>
      </c>
      <c r="B36" s="16">
        <v>8000</v>
      </c>
      <c r="C36" s="17"/>
      <c r="F36" s="18"/>
    </row>
    <row r="37" spans="1:6" ht="30">
      <c r="A37" s="19" t="s">
        <v>39</v>
      </c>
      <c r="B37" s="16">
        <v>17377</v>
      </c>
      <c r="C37" s="17"/>
      <c r="F37" s="18"/>
    </row>
    <row r="38" spans="1:6" ht="15.75">
      <c r="A38" s="19" t="s">
        <v>40</v>
      </c>
      <c r="B38" s="16">
        <v>40342</v>
      </c>
      <c r="C38" s="17"/>
      <c r="F38" s="18"/>
    </row>
    <row r="39" spans="1:6" ht="15.75">
      <c r="A39" s="19"/>
      <c r="B39" s="16"/>
      <c r="C39" s="17"/>
      <c r="F39" s="18"/>
    </row>
    <row r="40" spans="1:6" ht="15.75">
      <c r="A40" s="14"/>
      <c r="B40" s="20"/>
      <c r="C40" s="21">
        <f>SUM(B13:B39)</f>
        <v>1352931</v>
      </c>
      <c r="E40" s="18"/>
    </row>
    <row r="41" spans="1:6" ht="15.75" customHeight="1">
      <c r="A41" s="141" t="s">
        <v>42</v>
      </c>
      <c r="B41" s="141"/>
      <c r="C41" s="23">
        <f>SUM(C12:C40)</f>
        <v>4903085</v>
      </c>
      <c r="E41" s="12"/>
      <c r="F41" s="18"/>
    </row>
    <row r="42" spans="1:6" ht="15.75" customHeight="1">
      <c r="A42" s="141" t="s">
        <v>43</v>
      </c>
      <c r="B42" s="141"/>
      <c r="C42" s="23">
        <f>C11-C41</f>
        <v>83315</v>
      </c>
      <c r="E42" s="24"/>
      <c r="F42" s="24"/>
    </row>
    <row r="43" spans="1:6" ht="31.5">
      <c r="A43" s="26" t="s">
        <v>44</v>
      </c>
      <c r="B43" s="22">
        <v>8390</v>
      </c>
      <c r="C43" s="23"/>
      <c r="E43" s="24"/>
      <c r="F43" s="24"/>
    </row>
    <row r="44" spans="1:6" ht="15.75">
      <c r="A44" s="4" t="s">
        <v>116</v>
      </c>
      <c r="B44" s="5"/>
      <c r="C44" s="23">
        <f>C42+B43</f>
        <v>91705</v>
      </c>
    </row>
    <row r="45" spans="1:6" ht="15.75">
      <c r="A45" s="27" t="s">
        <v>117</v>
      </c>
      <c r="B45" s="8"/>
      <c r="C45" s="23">
        <f>C13-C44</f>
        <v>-91705</v>
      </c>
      <c r="F45" s="18"/>
    </row>
    <row r="46" spans="1:6" ht="21.75">
      <c r="A46" s="28"/>
      <c r="C46" s="29"/>
      <c r="E46" s="18"/>
    </row>
    <row r="47" spans="1:6">
      <c r="E47" s="18"/>
    </row>
  </sheetData>
  <mergeCells count="5">
    <mergeCell ref="A1:C1"/>
    <mergeCell ref="A2:C2"/>
    <mergeCell ref="A11:B11"/>
    <mergeCell ref="A41:B41"/>
    <mergeCell ref="A42:B42"/>
  </mergeCells>
  <pageMargins left="0.7" right="0.359722222222222" top="0.49027777777777798" bottom="0.22013888888888899" header="0.51180555555555496" footer="0.51180555555555496"/>
  <pageSetup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activeCell="E34" sqref="E34"/>
    </sheetView>
  </sheetViews>
  <sheetFormatPr defaultColWidth="8.5703125" defaultRowHeight="15"/>
  <cols>
    <col min="1" max="1" width="56.140625" style="1" customWidth="1"/>
    <col min="2" max="2" width="12.28515625" style="2" customWidth="1"/>
    <col min="3" max="3" width="13.42578125" style="2" customWidth="1"/>
    <col min="5" max="5" width="13.28515625" customWidth="1"/>
    <col min="6" max="6" width="10.5703125" customWidth="1"/>
  </cols>
  <sheetData>
    <row r="1" spans="1:6" ht="15.75">
      <c r="A1" s="140" t="s">
        <v>0</v>
      </c>
      <c r="B1" s="140"/>
      <c r="C1" s="140"/>
    </row>
    <row r="2" spans="1:6" ht="15.75">
      <c r="A2" s="140" t="s">
        <v>118</v>
      </c>
      <c r="B2" s="140"/>
      <c r="C2" s="140"/>
    </row>
    <row r="3" spans="1:6" ht="15.75">
      <c r="A3" s="3"/>
      <c r="B3" s="3"/>
      <c r="C3" s="3"/>
    </row>
    <row r="4" spans="1:6" ht="15.75">
      <c r="A4" s="4" t="s">
        <v>2</v>
      </c>
      <c r="B4" s="5"/>
      <c r="C4" s="6" t="s">
        <v>3</v>
      </c>
    </row>
    <row r="5" spans="1:6" ht="15.75">
      <c r="A5" s="4" t="s">
        <v>4</v>
      </c>
      <c r="B5" s="5"/>
      <c r="C5" s="7">
        <v>486400</v>
      </c>
    </row>
    <row r="6" spans="1:6" ht="15.75">
      <c r="A6" s="4" t="s">
        <v>5</v>
      </c>
      <c r="B6" s="8"/>
      <c r="C6" s="6">
        <v>1000000</v>
      </c>
    </row>
    <row r="7" spans="1:6" ht="15.75">
      <c r="A7" s="4" t="s">
        <v>6</v>
      </c>
      <c r="B7" s="5"/>
      <c r="C7" s="6">
        <v>500000</v>
      </c>
    </row>
    <row r="8" spans="1:6" ht="15.75">
      <c r="A8" s="4" t="s">
        <v>7</v>
      </c>
      <c r="B8" s="8"/>
      <c r="C8" s="6">
        <v>1000000</v>
      </c>
    </row>
    <row r="9" spans="1:6" ht="15.75">
      <c r="A9" s="4" t="s">
        <v>115</v>
      </c>
      <c r="B9" s="5"/>
      <c r="C9" s="6">
        <v>1000000</v>
      </c>
    </row>
    <row r="10" spans="1:6" ht="15.75">
      <c r="A10" s="140" t="s">
        <v>13</v>
      </c>
      <c r="B10" s="140"/>
      <c r="C10" s="9">
        <f>SUM(C5:C9)</f>
        <v>3986400</v>
      </c>
      <c r="F10" s="10"/>
    </row>
    <row r="11" spans="1:6" ht="15.75">
      <c r="A11" s="4" t="s">
        <v>14</v>
      </c>
      <c r="B11" s="5"/>
      <c r="C11" s="74">
        <v>2745867</v>
      </c>
      <c r="E11" s="12"/>
    </row>
    <row r="12" spans="1:6" ht="15.75">
      <c r="A12" s="4" t="s">
        <v>15</v>
      </c>
      <c r="B12" s="13">
        <v>186000</v>
      </c>
      <c r="C12" s="5"/>
      <c r="E12" s="12"/>
    </row>
    <row r="13" spans="1:6" ht="15.75">
      <c r="A13" s="14" t="s">
        <v>16</v>
      </c>
      <c r="B13" s="13">
        <v>8436</v>
      </c>
      <c r="C13" s="5"/>
      <c r="E13" s="12"/>
    </row>
    <row r="14" spans="1:6" ht="15.75">
      <c r="A14" s="14" t="s">
        <v>17</v>
      </c>
      <c r="B14" s="13">
        <v>5435</v>
      </c>
      <c r="C14" s="5"/>
      <c r="E14" s="12"/>
    </row>
    <row r="15" spans="1:6" ht="15.75">
      <c r="A15" s="14" t="s">
        <v>18</v>
      </c>
      <c r="B15" s="13">
        <v>2510</v>
      </c>
      <c r="C15" s="5"/>
      <c r="E15" s="12"/>
    </row>
    <row r="16" spans="1:6" ht="15.75">
      <c r="A16" s="14" t="s">
        <v>19</v>
      </c>
      <c r="B16" s="13">
        <v>26650</v>
      </c>
      <c r="C16" s="5"/>
      <c r="E16" s="12"/>
    </row>
    <row r="17" spans="1:6" ht="15.75">
      <c r="A17" s="14" t="s">
        <v>20</v>
      </c>
      <c r="B17" s="13">
        <v>4300</v>
      </c>
      <c r="C17" s="5"/>
      <c r="E17" s="12"/>
    </row>
    <row r="18" spans="1:6" ht="15.75">
      <c r="A18" s="15" t="s">
        <v>21</v>
      </c>
      <c r="B18" s="16">
        <v>5469</v>
      </c>
      <c r="C18" s="5"/>
      <c r="E18" s="12"/>
    </row>
    <row r="19" spans="1:6" ht="15.75">
      <c r="A19" s="15" t="s">
        <v>22</v>
      </c>
      <c r="B19" s="16">
        <v>51851</v>
      </c>
      <c r="C19" s="5"/>
      <c r="E19" s="12"/>
    </row>
    <row r="20" spans="1:6" ht="15.75">
      <c r="A20" s="15" t="s">
        <v>23</v>
      </c>
      <c r="B20" s="16">
        <v>50000</v>
      </c>
      <c r="C20" s="17"/>
    </row>
    <row r="21" spans="1:6" ht="15.75">
      <c r="A21" s="15" t="s">
        <v>24</v>
      </c>
      <c r="B21" s="16">
        <v>24135</v>
      </c>
      <c r="C21" s="17"/>
    </row>
    <row r="22" spans="1:6" ht="15.75">
      <c r="A22" s="15" t="s">
        <v>25</v>
      </c>
      <c r="B22" s="16">
        <v>100182</v>
      </c>
      <c r="C22" s="17"/>
      <c r="E22" s="18"/>
    </row>
    <row r="23" spans="1:6" ht="15.75">
      <c r="A23" s="15" t="s">
        <v>26</v>
      </c>
      <c r="B23" s="16">
        <v>14190</v>
      </c>
      <c r="C23" s="17"/>
      <c r="E23" s="18"/>
    </row>
    <row r="24" spans="1:6" ht="15.75">
      <c r="A24" s="15" t="s">
        <v>27</v>
      </c>
      <c r="B24" s="16">
        <v>118280</v>
      </c>
      <c r="C24" s="17"/>
      <c r="F24" s="18"/>
    </row>
    <row r="25" spans="1:6" ht="15.75">
      <c r="A25" s="15" t="s">
        <v>28</v>
      </c>
      <c r="B25" s="16">
        <v>36416</v>
      </c>
      <c r="C25" s="17"/>
    </row>
    <row r="26" spans="1:6" ht="15.75">
      <c r="A26" s="15" t="s">
        <v>29</v>
      </c>
      <c r="B26" s="16">
        <v>2000</v>
      </c>
      <c r="C26" s="17"/>
      <c r="F26" s="18"/>
    </row>
    <row r="27" spans="1:6" ht="15.75">
      <c r="A27" s="19" t="s">
        <v>30</v>
      </c>
      <c r="B27" s="16">
        <v>33040</v>
      </c>
      <c r="C27" s="17"/>
      <c r="F27" s="18"/>
    </row>
    <row r="28" spans="1:6" ht="15.75">
      <c r="A28" s="19" t="s">
        <v>31</v>
      </c>
      <c r="B28" s="16">
        <v>1682</v>
      </c>
      <c r="C28" s="17"/>
      <c r="F28" s="18"/>
    </row>
    <row r="29" spans="1:6" ht="15.75">
      <c r="A29" s="19" t="s">
        <v>32</v>
      </c>
      <c r="B29" s="16">
        <v>25000</v>
      </c>
      <c r="C29" s="17"/>
      <c r="F29" s="18"/>
    </row>
    <row r="30" spans="1:6" ht="15.75">
      <c r="A30" s="19" t="s">
        <v>33</v>
      </c>
      <c r="B30" s="16">
        <v>20650</v>
      </c>
      <c r="C30" s="17"/>
      <c r="F30" s="18"/>
    </row>
    <row r="31" spans="1:6" ht="15.75">
      <c r="A31" s="14"/>
      <c r="B31" s="20"/>
      <c r="C31" s="21">
        <f>SUM(B12:B30)</f>
        <v>716226</v>
      </c>
      <c r="E31" s="18"/>
    </row>
    <row r="32" spans="1:6" ht="15.75" customHeight="1">
      <c r="A32" s="141" t="s">
        <v>42</v>
      </c>
      <c r="B32" s="141"/>
      <c r="C32" s="23">
        <f>SUM(C11:C31)</f>
        <v>3462093</v>
      </c>
      <c r="E32" s="12"/>
      <c r="F32" s="18"/>
    </row>
    <row r="33" spans="1:6" ht="15.75" customHeight="1">
      <c r="A33" s="141" t="s">
        <v>43</v>
      </c>
      <c r="B33" s="141"/>
      <c r="C33" s="23">
        <f>C10-C32</f>
        <v>524307</v>
      </c>
      <c r="E33" s="24"/>
      <c r="F33" s="24"/>
    </row>
    <row r="34" spans="1:6" ht="31.5">
      <c r="A34" s="26" t="s">
        <v>44</v>
      </c>
      <c r="B34" s="22">
        <v>8390</v>
      </c>
      <c r="C34" s="23"/>
      <c r="E34" s="24"/>
      <c r="F34" s="24"/>
    </row>
    <row r="35" spans="1:6" ht="15.75">
      <c r="A35" s="4" t="s">
        <v>119</v>
      </c>
      <c r="B35" s="5"/>
      <c r="C35" s="23">
        <f>C33+B34</f>
        <v>532697</v>
      </c>
    </row>
    <row r="36" spans="1:6" ht="15.75">
      <c r="A36" s="27" t="s">
        <v>120</v>
      </c>
      <c r="B36" s="8"/>
      <c r="C36" s="23">
        <f>C12-C35</f>
        <v>-532697</v>
      </c>
      <c r="F36" s="18"/>
    </row>
    <row r="37" spans="1:6" ht="21.75">
      <c r="A37" s="28"/>
      <c r="C37" s="29"/>
      <c r="E37" s="18"/>
    </row>
    <row r="38" spans="1:6">
      <c r="E38" s="18"/>
    </row>
  </sheetData>
  <mergeCells count="5">
    <mergeCell ref="A1:C1"/>
    <mergeCell ref="A2:C2"/>
    <mergeCell ref="A10:B10"/>
    <mergeCell ref="A32:B32"/>
    <mergeCell ref="A33:B33"/>
  </mergeCells>
  <pageMargins left="0.7" right="0.359722222222222" top="0.49027777777777798" bottom="0.22013888888888899" header="0.51180555555555496" footer="0.51180555555555496"/>
  <pageSetup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C5" sqref="C5:C9"/>
    </sheetView>
  </sheetViews>
  <sheetFormatPr defaultColWidth="8.5703125" defaultRowHeight="15"/>
  <cols>
    <col min="1" max="1" width="56.140625" style="1" customWidth="1"/>
    <col min="2" max="2" width="12.28515625" style="2" customWidth="1"/>
    <col min="3" max="3" width="13.42578125" style="2" customWidth="1"/>
    <col min="5" max="5" width="13.28515625" customWidth="1"/>
    <col min="6" max="6" width="10.5703125" customWidth="1"/>
  </cols>
  <sheetData>
    <row r="1" spans="1:6" ht="15.75">
      <c r="A1" s="140" t="s">
        <v>0</v>
      </c>
      <c r="B1" s="140"/>
      <c r="C1" s="140"/>
    </row>
    <row r="2" spans="1:6" ht="15.75">
      <c r="A2" s="140" t="s">
        <v>121</v>
      </c>
      <c r="B2" s="140"/>
      <c r="C2" s="140"/>
    </row>
    <row r="3" spans="1:6" ht="15.75">
      <c r="A3" s="3"/>
      <c r="B3" s="3"/>
      <c r="C3" s="3"/>
    </row>
    <row r="4" spans="1:6" ht="15.75">
      <c r="A4" s="4" t="s">
        <v>2</v>
      </c>
      <c r="B4" s="5"/>
      <c r="C4" s="6" t="s">
        <v>3</v>
      </c>
    </row>
    <row r="5" spans="1:6" ht="15.75">
      <c r="A5" s="4" t="s">
        <v>4</v>
      </c>
      <c r="B5" s="5"/>
      <c r="C5" s="7">
        <v>486400</v>
      </c>
    </row>
    <row r="6" spans="1:6" ht="15.75">
      <c r="A6" s="4" t="s">
        <v>5</v>
      </c>
      <c r="B6" s="8"/>
      <c r="C6" s="6">
        <v>1000000</v>
      </c>
    </row>
    <row r="7" spans="1:6" ht="15.75">
      <c r="A7" s="4" t="s">
        <v>6</v>
      </c>
      <c r="B7" s="5"/>
      <c r="C7" s="6">
        <v>500000</v>
      </c>
    </row>
    <row r="8" spans="1:6" ht="15.75">
      <c r="A8" s="4" t="s">
        <v>5</v>
      </c>
      <c r="B8" s="8"/>
      <c r="C8" s="6">
        <v>1000000</v>
      </c>
    </row>
    <row r="9" spans="1:6" ht="15.75">
      <c r="A9" s="4" t="s">
        <v>6</v>
      </c>
      <c r="B9" s="5"/>
      <c r="C9" s="6">
        <v>1000000</v>
      </c>
    </row>
    <row r="10" spans="1:6" ht="15.75">
      <c r="A10" s="140" t="s">
        <v>13</v>
      </c>
      <c r="B10" s="140"/>
      <c r="C10" s="9">
        <f>SUM(C5:C9)</f>
        <v>3986400</v>
      </c>
      <c r="F10" s="10"/>
    </row>
    <row r="11" spans="1:6" ht="15.75">
      <c r="A11" s="4" t="s">
        <v>14</v>
      </c>
      <c r="B11" s="5"/>
      <c r="C11" s="74">
        <v>2013274</v>
      </c>
      <c r="E11" s="12"/>
    </row>
    <row r="12" spans="1:6" ht="15.75">
      <c r="A12" s="4" t="s">
        <v>15</v>
      </c>
      <c r="B12" s="13">
        <v>124000</v>
      </c>
      <c r="C12" s="5"/>
      <c r="E12" s="12"/>
    </row>
    <row r="13" spans="1:6" ht="15.75">
      <c r="A13" s="14" t="s">
        <v>16</v>
      </c>
      <c r="B13" s="13">
        <v>6322</v>
      </c>
      <c r="C13" s="5"/>
      <c r="E13" s="12"/>
    </row>
    <row r="14" spans="1:6" ht="15.75">
      <c r="A14" s="14" t="s">
        <v>17</v>
      </c>
      <c r="B14" s="13">
        <v>5435</v>
      </c>
      <c r="C14" s="5"/>
      <c r="E14" s="12"/>
    </row>
    <row r="15" spans="1:6" ht="15.75">
      <c r="A15" s="14" t="s">
        <v>18</v>
      </c>
      <c r="B15" s="13">
        <v>1674</v>
      </c>
      <c r="C15" s="5"/>
      <c r="E15" s="12"/>
    </row>
    <row r="16" spans="1:6" ht="15.75">
      <c r="A16" s="14" t="s">
        <v>19</v>
      </c>
      <c r="B16" s="13">
        <v>22650</v>
      </c>
      <c r="C16" s="5"/>
      <c r="E16" s="12"/>
    </row>
    <row r="17" spans="1:6" ht="15.75">
      <c r="A17" s="14" t="s">
        <v>20</v>
      </c>
      <c r="B17" s="13">
        <v>4300</v>
      </c>
      <c r="C17" s="5"/>
      <c r="E17" s="12"/>
    </row>
    <row r="18" spans="1:6" ht="15.75">
      <c r="A18" s="15" t="s">
        <v>21</v>
      </c>
      <c r="B18" s="16">
        <v>3336</v>
      </c>
      <c r="C18" s="5"/>
      <c r="E18" s="12"/>
    </row>
    <row r="19" spans="1:6" ht="15.75">
      <c r="A19" s="15" t="s">
        <v>22</v>
      </c>
      <c r="B19" s="16">
        <v>51851</v>
      </c>
      <c r="C19" s="5"/>
      <c r="E19" s="12"/>
    </row>
    <row r="20" spans="1:6" ht="15.75">
      <c r="A20" s="15" t="s">
        <v>23</v>
      </c>
      <c r="B20" s="16">
        <v>50000</v>
      </c>
      <c r="C20" s="17"/>
    </row>
    <row r="21" spans="1:6" ht="15.75">
      <c r="A21" s="15" t="s">
        <v>24</v>
      </c>
      <c r="B21" s="16">
        <v>24135</v>
      </c>
      <c r="C21" s="17"/>
    </row>
    <row r="22" spans="1:6" ht="15.75">
      <c r="A22" s="15" t="s">
        <v>25</v>
      </c>
      <c r="B22" s="16">
        <v>100182</v>
      </c>
      <c r="C22" s="17"/>
      <c r="E22" s="18"/>
    </row>
    <row r="23" spans="1:6" ht="15.75">
      <c r="A23" s="15" t="s">
        <v>26</v>
      </c>
      <c r="B23" s="16">
        <v>14190</v>
      </c>
      <c r="C23" s="17"/>
      <c r="E23" s="18"/>
    </row>
    <row r="24" spans="1:6" ht="15.75">
      <c r="A24" s="15" t="s">
        <v>27</v>
      </c>
      <c r="B24" s="16">
        <v>90000</v>
      </c>
      <c r="C24" s="17"/>
      <c r="F24" s="18"/>
    </row>
    <row r="25" spans="1:6" ht="15.75">
      <c r="A25" s="15" t="s">
        <v>28</v>
      </c>
      <c r="B25" s="16">
        <v>36416</v>
      </c>
      <c r="C25" s="17"/>
    </row>
    <row r="26" spans="1:6" ht="15.75">
      <c r="A26" s="15" t="s">
        <v>29</v>
      </c>
      <c r="B26" s="16">
        <v>2000</v>
      </c>
      <c r="C26" s="17"/>
      <c r="F26" s="18"/>
    </row>
    <row r="27" spans="1:6" ht="15.75">
      <c r="A27" s="19" t="s">
        <v>30</v>
      </c>
      <c r="B27" s="16">
        <v>33040</v>
      </c>
      <c r="C27" s="17"/>
      <c r="F27" s="18"/>
    </row>
    <row r="28" spans="1:6" ht="15.75">
      <c r="A28" s="19" t="s">
        <v>31</v>
      </c>
      <c r="B28" s="16">
        <v>1682</v>
      </c>
      <c r="C28" s="17"/>
      <c r="F28" s="18"/>
    </row>
    <row r="29" spans="1:6" ht="15.75">
      <c r="A29" s="14"/>
      <c r="B29" s="20"/>
      <c r="C29" s="21">
        <f>SUM(B12:B28)</f>
        <v>571213</v>
      </c>
      <c r="E29" s="18"/>
    </row>
    <row r="30" spans="1:6" ht="15.75" customHeight="1">
      <c r="A30" s="141" t="s">
        <v>42</v>
      </c>
      <c r="B30" s="141"/>
      <c r="C30" s="23">
        <f>SUM(C11:C29)</f>
        <v>2584487</v>
      </c>
      <c r="E30" s="12"/>
      <c r="F30" s="18"/>
    </row>
    <row r="31" spans="1:6" ht="15.75" customHeight="1">
      <c r="A31" s="141" t="s">
        <v>43</v>
      </c>
      <c r="B31" s="141"/>
      <c r="C31" s="23"/>
      <c r="E31" s="24"/>
      <c r="F31" s="24"/>
    </row>
    <row r="32" spans="1:6" ht="15.75">
      <c r="A32" s="4" t="s">
        <v>122</v>
      </c>
      <c r="B32" s="5"/>
      <c r="C32" s="23">
        <f>C10-C30</f>
        <v>1401913</v>
      </c>
    </row>
    <row r="33" spans="1:6" ht="15.75">
      <c r="A33" s="27" t="s">
        <v>123</v>
      </c>
      <c r="B33" s="8"/>
      <c r="C33" s="23">
        <f>C12-C32</f>
        <v>-1401913</v>
      </c>
      <c r="F33" s="18"/>
    </row>
    <row r="34" spans="1:6" ht="21.75">
      <c r="A34" s="28"/>
      <c r="C34" s="29"/>
      <c r="E34" s="18"/>
    </row>
    <row r="35" spans="1:6">
      <c r="E35" s="18"/>
    </row>
  </sheetData>
  <mergeCells count="5">
    <mergeCell ref="A1:C1"/>
    <mergeCell ref="A2:C2"/>
    <mergeCell ref="A10:B10"/>
    <mergeCell ref="A30:B30"/>
    <mergeCell ref="A31:B31"/>
  </mergeCells>
  <pageMargins left="0.7" right="0.359722222222222" top="0.49027777777777798" bottom="0.22013888888888899" header="0.51180555555555496" footer="0.51180555555555496"/>
  <pageSetup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M477"/>
  <sheetViews>
    <sheetView tabSelected="1" topLeftCell="A272" workbookViewId="0">
      <selection activeCell="D291" sqref="D291"/>
    </sheetView>
  </sheetViews>
  <sheetFormatPr defaultColWidth="8.5703125" defaultRowHeight="15"/>
  <cols>
    <col min="1" max="1" width="12" customWidth="1"/>
    <col min="2" max="2" width="12.7109375" customWidth="1"/>
    <col min="3" max="3" width="10.7109375" customWidth="1"/>
    <col min="4" max="4" width="48" style="30" customWidth="1"/>
    <col min="5" max="5" width="11.85546875" style="31" customWidth="1"/>
    <col min="6" max="6" width="11.28515625" style="133" customWidth="1"/>
    <col min="7" max="7" width="28.28515625" customWidth="1"/>
  </cols>
  <sheetData>
    <row r="1" spans="1:8" ht="19.5" customHeight="1">
      <c r="A1" s="42" t="s">
        <v>124</v>
      </c>
      <c r="B1" s="42" t="s">
        <v>125</v>
      </c>
      <c r="C1" s="42" t="s">
        <v>126</v>
      </c>
      <c r="D1" s="48" t="s">
        <v>127</v>
      </c>
      <c r="E1" s="118" t="s">
        <v>128</v>
      </c>
      <c r="F1" s="132" t="s">
        <v>129</v>
      </c>
      <c r="H1" s="32"/>
    </row>
    <row r="2" spans="1:8" ht="17.25" customHeight="1">
      <c r="A2" s="42"/>
      <c r="B2" s="42"/>
      <c r="C2" s="42"/>
      <c r="D2" s="48"/>
      <c r="E2" s="53">
        <v>486400</v>
      </c>
      <c r="F2" s="129"/>
    </row>
    <row r="3" spans="1:8" ht="15" customHeight="1">
      <c r="A3" s="93" t="s">
        <v>311</v>
      </c>
      <c r="B3" s="43">
        <v>1308197</v>
      </c>
      <c r="C3" s="43">
        <v>291111</v>
      </c>
      <c r="D3" s="44" t="s">
        <v>67</v>
      </c>
      <c r="E3" s="119">
        <f t="shared" ref="E3:E66" si="0">E2-C3+F3</f>
        <v>195289</v>
      </c>
      <c r="F3" s="129"/>
    </row>
    <row r="4" spans="1:8">
      <c r="A4" s="93" t="s">
        <v>311</v>
      </c>
      <c r="B4" s="43">
        <f>B3+1</f>
        <v>1308198</v>
      </c>
      <c r="C4" s="43">
        <v>57500</v>
      </c>
      <c r="D4" s="44" t="s">
        <v>85</v>
      </c>
      <c r="E4" s="119">
        <f t="shared" si="0"/>
        <v>137789</v>
      </c>
      <c r="F4" s="129"/>
    </row>
    <row r="5" spans="1:8">
      <c r="A5" s="93" t="s">
        <v>311</v>
      </c>
      <c r="B5" s="43">
        <f>B4+1</f>
        <v>1308199</v>
      </c>
      <c r="C5" s="43">
        <v>16610</v>
      </c>
      <c r="D5" s="44" t="s">
        <v>94</v>
      </c>
      <c r="E5" s="119">
        <f t="shared" si="0"/>
        <v>121179</v>
      </c>
      <c r="F5" s="129"/>
    </row>
    <row r="6" spans="1:8">
      <c r="A6" s="93" t="s">
        <v>311</v>
      </c>
      <c r="B6" s="43">
        <f>B5+1</f>
        <v>1308200</v>
      </c>
      <c r="C6" s="43">
        <v>8000</v>
      </c>
      <c r="D6" s="44" t="s">
        <v>89</v>
      </c>
      <c r="E6" s="119">
        <f t="shared" si="0"/>
        <v>113179</v>
      </c>
      <c r="F6" s="129"/>
    </row>
    <row r="7" spans="1:8">
      <c r="A7" s="43" t="s">
        <v>72</v>
      </c>
      <c r="B7" s="43">
        <v>1309751</v>
      </c>
      <c r="C7" s="43">
        <v>22100</v>
      </c>
      <c r="D7" s="44" t="s">
        <v>88</v>
      </c>
      <c r="E7" s="119">
        <f t="shared" si="0"/>
        <v>91079</v>
      </c>
      <c r="F7" s="129"/>
    </row>
    <row r="8" spans="1:8">
      <c r="A8" s="43" t="s">
        <v>72</v>
      </c>
      <c r="B8" s="43">
        <f>B7+1</f>
        <v>1309752</v>
      </c>
      <c r="C8" s="43">
        <v>433</v>
      </c>
      <c r="D8" s="44" t="s">
        <v>73</v>
      </c>
      <c r="E8" s="119">
        <f t="shared" si="0"/>
        <v>90646</v>
      </c>
      <c r="F8" s="129"/>
    </row>
    <row r="9" spans="1:8">
      <c r="A9" s="43" t="s">
        <v>72</v>
      </c>
      <c r="B9" s="43">
        <f>B8+1</f>
        <v>1309753</v>
      </c>
      <c r="C9" s="43">
        <v>44800</v>
      </c>
      <c r="D9" s="44" t="s">
        <v>77</v>
      </c>
      <c r="E9" s="119">
        <f t="shared" si="0"/>
        <v>45846</v>
      </c>
      <c r="F9" s="129"/>
    </row>
    <row r="10" spans="1:8">
      <c r="A10" s="43" t="s">
        <v>72</v>
      </c>
      <c r="B10" s="43">
        <f>B9+1</f>
        <v>1309754</v>
      </c>
      <c r="C10" s="43">
        <v>8050</v>
      </c>
      <c r="D10" s="44" t="s">
        <v>82</v>
      </c>
      <c r="E10" s="119">
        <f t="shared" si="0"/>
        <v>37796</v>
      </c>
      <c r="F10" s="129"/>
    </row>
    <row r="11" spans="1:8">
      <c r="A11" s="2" t="s">
        <v>130</v>
      </c>
      <c r="B11" s="2">
        <f>B10+1</f>
        <v>1309755</v>
      </c>
      <c r="C11" s="2">
        <v>27040</v>
      </c>
      <c r="D11" s="30" t="s">
        <v>131</v>
      </c>
      <c r="E11" s="53">
        <f t="shared" si="0"/>
        <v>10756</v>
      </c>
      <c r="F11" s="129"/>
    </row>
    <row r="12" spans="1:8">
      <c r="A12" s="2" t="s">
        <v>132</v>
      </c>
      <c r="B12" s="2"/>
      <c r="C12" s="36"/>
      <c r="D12" s="30" t="s">
        <v>133</v>
      </c>
      <c r="E12" s="53">
        <f t="shared" si="0"/>
        <v>1010756</v>
      </c>
      <c r="F12" s="129">
        <v>1000000</v>
      </c>
      <c r="G12">
        <f>582327-448604</f>
        <v>133723</v>
      </c>
    </row>
    <row r="13" spans="1:8">
      <c r="A13" s="2" t="s">
        <v>132</v>
      </c>
      <c r="B13" s="2"/>
      <c r="C13" s="36"/>
      <c r="D13" s="30" t="s">
        <v>134</v>
      </c>
      <c r="E13" s="53">
        <f t="shared" si="0"/>
        <v>1510756</v>
      </c>
      <c r="F13" s="129">
        <v>500000</v>
      </c>
    </row>
    <row r="14" spans="1:8">
      <c r="A14" s="2" t="s">
        <v>130</v>
      </c>
      <c r="B14" s="2">
        <f>B11+1</f>
        <v>1309756</v>
      </c>
      <c r="C14" s="36">
        <v>2107</v>
      </c>
      <c r="D14" s="30" t="s">
        <v>135</v>
      </c>
      <c r="E14" s="53">
        <f t="shared" si="0"/>
        <v>1508649</v>
      </c>
      <c r="F14" s="129"/>
    </row>
    <row r="15" spans="1:8">
      <c r="A15" s="2" t="s">
        <v>130</v>
      </c>
      <c r="B15" s="2">
        <f t="shared" ref="B15:B46" si="1">B14+1</f>
        <v>1309757</v>
      </c>
      <c r="C15" s="36">
        <v>811</v>
      </c>
      <c r="D15" s="30" t="s">
        <v>136</v>
      </c>
      <c r="E15" s="53">
        <f t="shared" si="0"/>
        <v>1507838</v>
      </c>
      <c r="F15" s="129"/>
    </row>
    <row r="16" spans="1:8">
      <c r="A16" s="43" t="s">
        <v>68</v>
      </c>
      <c r="B16" s="43">
        <f t="shared" si="1"/>
        <v>1309758</v>
      </c>
      <c r="C16" s="75">
        <v>300831</v>
      </c>
      <c r="D16" s="44" t="s">
        <v>67</v>
      </c>
      <c r="E16" s="119">
        <f t="shared" si="0"/>
        <v>1207007</v>
      </c>
      <c r="F16" s="129"/>
      <c r="G16">
        <f>C11+C45</f>
        <v>51851</v>
      </c>
    </row>
    <row r="17" spans="1:7">
      <c r="A17" s="43" t="s">
        <v>68</v>
      </c>
      <c r="B17" s="43">
        <f t="shared" si="1"/>
        <v>1309759</v>
      </c>
      <c r="C17" s="75">
        <v>55400</v>
      </c>
      <c r="D17" s="44" t="s">
        <v>85</v>
      </c>
      <c r="E17" s="119">
        <f t="shared" si="0"/>
        <v>1151607</v>
      </c>
      <c r="F17" s="129"/>
    </row>
    <row r="18" spans="1:7">
      <c r="A18" s="43" t="s">
        <v>68</v>
      </c>
      <c r="B18" s="43">
        <f t="shared" si="1"/>
        <v>1309760</v>
      </c>
      <c r="C18" s="43">
        <v>15855</v>
      </c>
      <c r="D18" s="44" t="s">
        <v>94</v>
      </c>
      <c r="E18" s="119">
        <f t="shared" si="0"/>
        <v>1135752</v>
      </c>
      <c r="F18" s="129"/>
    </row>
    <row r="19" spans="1:7">
      <c r="A19" s="43" t="s">
        <v>68</v>
      </c>
      <c r="B19" s="43">
        <f t="shared" si="1"/>
        <v>1309761</v>
      </c>
      <c r="C19" s="43">
        <v>22100</v>
      </c>
      <c r="D19" s="44" t="s">
        <v>88</v>
      </c>
      <c r="E19" s="119">
        <f t="shared" si="0"/>
        <v>1113652</v>
      </c>
      <c r="F19" s="129"/>
    </row>
    <row r="20" spans="1:7">
      <c r="A20" s="2" t="s">
        <v>68</v>
      </c>
      <c r="B20" s="2">
        <f t="shared" si="1"/>
        <v>1309762</v>
      </c>
      <c r="C20" s="2">
        <v>27900</v>
      </c>
      <c r="D20" s="1" t="s">
        <v>137</v>
      </c>
      <c r="E20" s="53">
        <f t="shared" si="0"/>
        <v>1085752</v>
      </c>
      <c r="F20" s="129"/>
    </row>
    <row r="21" spans="1:7">
      <c r="A21" s="2" t="s">
        <v>68</v>
      </c>
      <c r="B21" s="2">
        <f t="shared" si="1"/>
        <v>1309763</v>
      </c>
      <c r="C21" s="2">
        <v>3100</v>
      </c>
      <c r="D21" s="1" t="s">
        <v>138</v>
      </c>
      <c r="E21" s="53">
        <f t="shared" si="0"/>
        <v>1082652</v>
      </c>
      <c r="F21" s="129"/>
    </row>
    <row r="22" spans="1:7">
      <c r="A22" s="2" t="s">
        <v>68</v>
      </c>
      <c r="B22" s="2">
        <f t="shared" si="1"/>
        <v>1309764</v>
      </c>
      <c r="C22" s="2">
        <v>27900</v>
      </c>
      <c r="D22" s="1" t="s">
        <v>137</v>
      </c>
      <c r="E22" s="53">
        <f t="shared" si="0"/>
        <v>1054752</v>
      </c>
    </row>
    <row r="23" spans="1:7">
      <c r="A23" s="2" t="s">
        <v>68</v>
      </c>
      <c r="B23" s="2">
        <f t="shared" si="1"/>
        <v>1309765</v>
      </c>
      <c r="C23" s="2">
        <v>3100</v>
      </c>
      <c r="D23" s="1" t="s">
        <v>138</v>
      </c>
      <c r="E23" s="53">
        <f t="shared" si="0"/>
        <v>1051652</v>
      </c>
      <c r="F23" s="129"/>
      <c r="G23">
        <f>394186+61283</f>
        <v>455469</v>
      </c>
    </row>
    <row r="24" spans="1:7">
      <c r="A24" s="43" t="s">
        <v>68</v>
      </c>
      <c r="B24" s="43">
        <f t="shared" si="1"/>
        <v>1309766</v>
      </c>
      <c r="C24" s="43">
        <v>433</v>
      </c>
      <c r="D24" s="44" t="s">
        <v>73</v>
      </c>
      <c r="E24" s="119">
        <f t="shared" si="0"/>
        <v>1051219</v>
      </c>
      <c r="F24" s="129"/>
    </row>
    <row r="25" spans="1:7">
      <c r="A25" s="43" t="s">
        <v>78</v>
      </c>
      <c r="B25" s="43">
        <f t="shared" si="1"/>
        <v>1309767</v>
      </c>
      <c r="C25" s="43">
        <v>44800</v>
      </c>
      <c r="D25" s="44" t="s">
        <v>77</v>
      </c>
      <c r="E25" s="119">
        <f t="shared" si="0"/>
        <v>1006419</v>
      </c>
    </row>
    <row r="26" spans="1:7">
      <c r="A26" s="43" t="s">
        <v>78</v>
      </c>
      <c r="B26" s="43">
        <f t="shared" si="1"/>
        <v>1309768</v>
      </c>
      <c r="C26" s="43">
        <v>8050</v>
      </c>
      <c r="D26" s="44" t="s">
        <v>82</v>
      </c>
      <c r="E26" s="119">
        <f t="shared" si="0"/>
        <v>998369</v>
      </c>
      <c r="F26" s="129"/>
      <c r="G26">
        <f>48000+16610+16100</f>
        <v>80710</v>
      </c>
    </row>
    <row r="27" spans="1:7">
      <c r="A27" s="43" t="s">
        <v>78</v>
      </c>
      <c r="B27" s="43">
        <f t="shared" si="1"/>
        <v>1309769</v>
      </c>
      <c r="C27" s="43">
        <v>8000</v>
      </c>
      <c r="D27" s="44" t="s">
        <v>89</v>
      </c>
      <c r="E27" s="119">
        <f t="shared" si="0"/>
        <v>990369</v>
      </c>
      <c r="F27" s="129"/>
    </row>
    <row r="28" spans="1:7">
      <c r="A28" s="2" t="s">
        <v>57</v>
      </c>
      <c r="B28" s="2">
        <f t="shared" si="1"/>
        <v>1309770</v>
      </c>
      <c r="C28" s="2">
        <v>14480</v>
      </c>
      <c r="D28" s="1" t="s">
        <v>139</v>
      </c>
      <c r="E28" s="53">
        <f t="shared" si="0"/>
        <v>975889</v>
      </c>
      <c r="F28" s="134"/>
    </row>
    <row r="29" spans="1:7">
      <c r="A29" s="2" t="s">
        <v>57</v>
      </c>
      <c r="B29" s="2">
        <f t="shared" si="1"/>
        <v>1309771</v>
      </c>
      <c r="C29" s="2">
        <v>10000</v>
      </c>
      <c r="D29" s="1" t="s">
        <v>140</v>
      </c>
      <c r="E29" s="53">
        <f t="shared" si="0"/>
        <v>965889</v>
      </c>
    </row>
    <row r="30" spans="1:7">
      <c r="A30" s="2" t="s">
        <v>57</v>
      </c>
      <c r="B30" s="2">
        <f t="shared" si="1"/>
        <v>1309772</v>
      </c>
      <c r="C30" s="2">
        <v>40000</v>
      </c>
      <c r="D30" s="1" t="s">
        <v>140</v>
      </c>
      <c r="E30" s="53">
        <f t="shared" si="0"/>
        <v>925889</v>
      </c>
      <c r="F30" s="135"/>
    </row>
    <row r="31" spans="1:7">
      <c r="A31" s="2" t="s">
        <v>57</v>
      </c>
      <c r="B31" s="2">
        <f t="shared" si="1"/>
        <v>1309773</v>
      </c>
      <c r="C31" s="2">
        <v>4378</v>
      </c>
      <c r="D31" s="1" t="s">
        <v>58</v>
      </c>
      <c r="E31" s="53">
        <f t="shared" si="0"/>
        <v>921511</v>
      </c>
    </row>
    <row r="32" spans="1:7">
      <c r="A32" s="2" t="s">
        <v>57</v>
      </c>
      <c r="B32" s="2">
        <f t="shared" si="1"/>
        <v>1309774</v>
      </c>
      <c r="C32" s="2">
        <v>9655</v>
      </c>
      <c r="D32" s="1" t="s">
        <v>139</v>
      </c>
      <c r="E32" s="53">
        <f t="shared" si="0"/>
        <v>911856</v>
      </c>
    </row>
    <row r="33" spans="1:7">
      <c r="A33" s="2" t="s">
        <v>57</v>
      </c>
      <c r="B33" s="2">
        <f t="shared" si="1"/>
        <v>1309775</v>
      </c>
      <c r="C33" s="2">
        <v>702</v>
      </c>
      <c r="D33" s="1" t="s">
        <v>59</v>
      </c>
      <c r="E33" s="53">
        <f t="shared" si="0"/>
        <v>911154</v>
      </c>
    </row>
    <row r="34" spans="1:7">
      <c r="A34" s="2" t="s">
        <v>141</v>
      </c>
      <c r="B34" s="2">
        <f t="shared" si="1"/>
        <v>1309776</v>
      </c>
      <c r="C34" s="2">
        <v>36416</v>
      </c>
      <c r="D34" s="1" t="s">
        <v>28</v>
      </c>
      <c r="E34" s="53">
        <f t="shared" si="0"/>
        <v>874738</v>
      </c>
    </row>
    <row r="35" spans="1:7">
      <c r="A35" s="2" t="s">
        <v>141</v>
      </c>
      <c r="B35" s="2">
        <f t="shared" si="1"/>
        <v>1309777</v>
      </c>
      <c r="C35" s="2">
        <v>2150</v>
      </c>
      <c r="D35" s="1" t="s">
        <v>142</v>
      </c>
      <c r="E35" s="53">
        <f t="shared" si="0"/>
        <v>872588</v>
      </c>
    </row>
    <row r="36" spans="1:7">
      <c r="A36" s="2" t="s">
        <v>141</v>
      </c>
      <c r="B36" s="2">
        <f t="shared" si="1"/>
        <v>1309778</v>
      </c>
      <c r="C36" s="2">
        <v>1668</v>
      </c>
      <c r="D36" s="1" t="s">
        <v>143</v>
      </c>
      <c r="E36" s="53">
        <f t="shared" si="0"/>
        <v>870920</v>
      </c>
    </row>
    <row r="37" spans="1:7">
      <c r="A37" s="2" t="s">
        <v>141</v>
      </c>
      <c r="B37" s="2">
        <f t="shared" si="1"/>
        <v>1309779</v>
      </c>
      <c r="C37" s="2">
        <v>30000</v>
      </c>
      <c r="D37" s="1" t="s">
        <v>144</v>
      </c>
      <c r="E37" s="53">
        <f t="shared" si="0"/>
        <v>840920</v>
      </c>
    </row>
    <row r="38" spans="1:7">
      <c r="A38" s="2" t="s">
        <v>141</v>
      </c>
      <c r="B38" s="2">
        <f t="shared" si="1"/>
        <v>1309780</v>
      </c>
      <c r="C38" s="2">
        <v>30000</v>
      </c>
      <c r="D38" s="1" t="s">
        <v>144</v>
      </c>
      <c r="E38" s="53">
        <f t="shared" si="0"/>
        <v>810920</v>
      </c>
    </row>
    <row r="39" spans="1:7">
      <c r="A39" s="2" t="s">
        <v>145</v>
      </c>
      <c r="B39" s="2">
        <f t="shared" si="1"/>
        <v>1309781</v>
      </c>
      <c r="C39" s="2">
        <v>25000</v>
      </c>
      <c r="D39" s="1" t="s">
        <v>146</v>
      </c>
      <c r="E39" s="53">
        <f t="shared" si="0"/>
        <v>785920</v>
      </c>
    </row>
    <row r="40" spans="1:7">
      <c r="A40" s="2" t="s">
        <v>145</v>
      </c>
      <c r="B40" s="2">
        <f t="shared" si="1"/>
        <v>1309782</v>
      </c>
      <c r="C40" s="2">
        <v>18000</v>
      </c>
      <c r="D40" s="1" t="s">
        <v>146</v>
      </c>
      <c r="E40" s="53">
        <f t="shared" si="0"/>
        <v>767920</v>
      </c>
    </row>
    <row r="41" spans="1:7">
      <c r="A41" s="2" t="s">
        <v>147</v>
      </c>
      <c r="B41" s="2">
        <f t="shared" si="1"/>
        <v>1309783</v>
      </c>
      <c r="C41" s="2">
        <v>5435</v>
      </c>
      <c r="D41" s="1" t="s">
        <v>148</v>
      </c>
      <c r="E41" s="53">
        <f t="shared" si="0"/>
        <v>762485</v>
      </c>
    </row>
    <row r="42" spans="1:7">
      <c r="A42" s="2" t="s">
        <v>147</v>
      </c>
      <c r="B42" s="2">
        <f t="shared" si="1"/>
        <v>1309784</v>
      </c>
      <c r="C42" s="2">
        <v>2108</v>
      </c>
      <c r="D42" s="1" t="s">
        <v>135</v>
      </c>
      <c r="E42" s="53">
        <f t="shared" si="0"/>
        <v>760377</v>
      </c>
    </row>
    <row r="43" spans="1:7">
      <c r="A43" s="2" t="s">
        <v>147</v>
      </c>
      <c r="B43" s="2">
        <f t="shared" si="1"/>
        <v>1309785</v>
      </c>
      <c r="C43" s="2">
        <v>10000</v>
      </c>
      <c r="D43" s="1" t="s">
        <v>146</v>
      </c>
      <c r="E43" s="53">
        <f t="shared" si="0"/>
        <v>750377</v>
      </c>
    </row>
    <row r="44" spans="1:7">
      <c r="A44" s="2" t="s">
        <v>149</v>
      </c>
      <c r="B44" s="2">
        <f t="shared" si="1"/>
        <v>1309786</v>
      </c>
      <c r="C44" s="2">
        <v>30000</v>
      </c>
      <c r="D44" s="1" t="s">
        <v>144</v>
      </c>
      <c r="E44" s="53">
        <f t="shared" si="0"/>
        <v>720377</v>
      </c>
    </row>
    <row r="45" spans="1:7">
      <c r="A45" s="2" t="s">
        <v>149</v>
      </c>
      <c r="B45" s="2">
        <f t="shared" si="1"/>
        <v>1309787</v>
      </c>
      <c r="C45" s="2">
        <v>24811</v>
      </c>
      <c r="D45" s="1" t="s">
        <v>150</v>
      </c>
      <c r="E45" s="53">
        <f t="shared" si="0"/>
        <v>695566</v>
      </c>
      <c r="F45" s="136"/>
      <c r="G45" s="39"/>
    </row>
    <row r="46" spans="1:7">
      <c r="A46" s="2" t="s">
        <v>149</v>
      </c>
      <c r="B46" s="2">
        <f t="shared" si="1"/>
        <v>1309788</v>
      </c>
      <c r="C46" s="2">
        <v>5000</v>
      </c>
      <c r="D46" s="1" t="s">
        <v>146</v>
      </c>
      <c r="E46" s="53">
        <f t="shared" si="0"/>
        <v>690566</v>
      </c>
    </row>
    <row r="47" spans="1:7">
      <c r="A47" s="43" t="s">
        <v>69</v>
      </c>
      <c r="B47" s="43">
        <v>1309789</v>
      </c>
      <c r="C47" s="43">
        <v>300831</v>
      </c>
      <c r="D47" s="44" t="s">
        <v>67</v>
      </c>
      <c r="E47" s="53">
        <f t="shared" si="0"/>
        <v>389735</v>
      </c>
      <c r="G47" s="40"/>
    </row>
    <row r="48" spans="1:7">
      <c r="A48" s="43" t="s">
        <v>69</v>
      </c>
      <c r="B48" s="43">
        <f t="shared" ref="B48:B58" si="2">B47+1</f>
        <v>1309790</v>
      </c>
      <c r="C48" s="43">
        <v>56100</v>
      </c>
      <c r="D48" s="44" t="s">
        <v>85</v>
      </c>
      <c r="E48" s="53">
        <f t="shared" si="0"/>
        <v>333635</v>
      </c>
      <c r="G48" s="40"/>
    </row>
    <row r="49" spans="1:6">
      <c r="A49" s="43" t="s">
        <v>69</v>
      </c>
      <c r="B49" s="43">
        <f t="shared" si="2"/>
        <v>1309791</v>
      </c>
      <c r="C49" s="43">
        <v>16610</v>
      </c>
      <c r="D49" s="44" t="s">
        <v>94</v>
      </c>
      <c r="E49" s="53">
        <f t="shared" si="0"/>
        <v>317025</v>
      </c>
    </row>
    <row r="50" spans="1:6">
      <c r="A50" s="43" t="s">
        <v>69</v>
      </c>
      <c r="B50" s="43">
        <f t="shared" si="2"/>
        <v>1309792</v>
      </c>
      <c r="C50" s="43">
        <v>22100</v>
      </c>
      <c r="D50" s="44" t="s">
        <v>88</v>
      </c>
      <c r="E50" s="53">
        <f t="shared" si="0"/>
        <v>294925</v>
      </c>
    </row>
    <row r="51" spans="1:6" ht="17.25" customHeight="1">
      <c r="A51" s="43" t="s">
        <v>69</v>
      </c>
      <c r="B51" s="43">
        <f t="shared" si="2"/>
        <v>1309793</v>
      </c>
      <c r="C51" s="43">
        <v>433</v>
      </c>
      <c r="D51" s="44" t="s">
        <v>73</v>
      </c>
      <c r="E51" s="53">
        <f t="shared" si="0"/>
        <v>294492</v>
      </c>
    </row>
    <row r="52" spans="1:6">
      <c r="A52" s="43" t="s">
        <v>69</v>
      </c>
      <c r="B52" s="43">
        <f t="shared" si="2"/>
        <v>1309794</v>
      </c>
      <c r="C52" s="43">
        <v>44800</v>
      </c>
      <c r="D52" s="44" t="s">
        <v>77</v>
      </c>
      <c r="E52" s="53">
        <f t="shared" si="0"/>
        <v>249692</v>
      </c>
    </row>
    <row r="53" spans="1:6">
      <c r="A53" s="43" t="s">
        <v>69</v>
      </c>
      <c r="B53" s="43">
        <f t="shared" si="2"/>
        <v>1309795</v>
      </c>
      <c r="C53" s="43">
        <v>8050</v>
      </c>
      <c r="D53" s="44" t="s">
        <v>82</v>
      </c>
      <c r="E53" s="53">
        <f t="shared" si="0"/>
        <v>241642</v>
      </c>
    </row>
    <row r="54" spans="1:6">
      <c r="A54" s="2" t="s">
        <v>69</v>
      </c>
      <c r="B54" s="2">
        <f t="shared" si="2"/>
        <v>1309796</v>
      </c>
      <c r="C54" s="2">
        <v>27900</v>
      </c>
      <c r="D54" s="1" t="s">
        <v>137</v>
      </c>
      <c r="E54" s="53">
        <f t="shared" si="0"/>
        <v>213742</v>
      </c>
    </row>
    <row r="55" spans="1:6">
      <c r="A55" s="2" t="s">
        <v>69</v>
      </c>
      <c r="B55" s="2">
        <f t="shared" si="2"/>
        <v>1309797</v>
      </c>
      <c r="C55" s="2">
        <v>3100</v>
      </c>
      <c r="D55" s="1" t="s">
        <v>138</v>
      </c>
      <c r="E55" s="53">
        <f t="shared" si="0"/>
        <v>210642</v>
      </c>
    </row>
    <row r="56" spans="1:6">
      <c r="A56" s="2" t="s">
        <v>151</v>
      </c>
      <c r="B56" s="2">
        <f t="shared" si="2"/>
        <v>1309798</v>
      </c>
      <c r="C56" s="36">
        <v>26000</v>
      </c>
      <c r="D56" s="30" t="s">
        <v>152</v>
      </c>
      <c r="E56" s="53">
        <f t="shared" si="0"/>
        <v>184642</v>
      </c>
    </row>
    <row r="57" spans="1:6">
      <c r="A57" s="2" t="s">
        <v>151</v>
      </c>
      <c r="B57" s="2">
        <f t="shared" si="2"/>
        <v>1309799</v>
      </c>
      <c r="C57" s="36">
        <v>12000</v>
      </c>
      <c r="D57" s="30" t="s">
        <v>152</v>
      </c>
      <c r="E57" s="53">
        <f t="shared" si="0"/>
        <v>172642</v>
      </c>
    </row>
    <row r="58" spans="1:6">
      <c r="A58" s="2" t="s">
        <v>151</v>
      </c>
      <c r="B58" s="2">
        <f t="shared" si="2"/>
        <v>1309800</v>
      </c>
      <c r="C58" s="2">
        <v>14190</v>
      </c>
      <c r="D58" s="30" t="s">
        <v>153</v>
      </c>
      <c r="E58" s="53">
        <f t="shared" si="0"/>
        <v>158452</v>
      </c>
    </row>
    <row r="59" spans="1:6">
      <c r="A59" s="43" t="s">
        <v>90</v>
      </c>
      <c r="B59" s="43">
        <v>1319201</v>
      </c>
      <c r="C59" s="75">
        <v>7484</v>
      </c>
      <c r="D59" s="46" t="s">
        <v>89</v>
      </c>
      <c r="E59" s="53">
        <f t="shared" si="0"/>
        <v>150968</v>
      </c>
    </row>
    <row r="60" spans="1:6">
      <c r="A60" s="2" t="s">
        <v>154</v>
      </c>
      <c r="B60" s="2">
        <f t="shared" ref="B60:B67" si="3">B59+1</f>
        <v>1319202</v>
      </c>
      <c r="C60" s="36">
        <v>2000</v>
      </c>
      <c r="D60" s="1" t="s">
        <v>155</v>
      </c>
      <c r="E60" s="53">
        <f t="shared" si="0"/>
        <v>148968</v>
      </c>
    </row>
    <row r="61" spans="1:6">
      <c r="A61" s="2" t="s">
        <v>156</v>
      </c>
      <c r="B61" s="2">
        <f t="shared" si="3"/>
        <v>1319203</v>
      </c>
      <c r="C61" s="36">
        <v>4182</v>
      </c>
      <c r="D61" s="30" t="s">
        <v>152</v>
      </c>
      <c r="E61" s="53">
        <f t="shared" si="0"/>
        <v>144786</v>
      </c>
    </row>
    <row r="62" spans="1:6">
      <c r="A62" s="2" t="s">
        <v>157</v>
      </c>
      <c r="B62" s="2">
        <f t="shared" si="3"/>
        <v>1319204</v>
      </c>
      <c r="C62" s="36">
        <v>2150</v>
      </c>
      <c r="D62" s="1" t="s">
        <v>142</v>
      </c>
      <c r="E62" s="53">
        <f t="shared" si="0"/>
        <v>142636</v>
      </c>
      <c r="F62" s="137"/>
    </row>
    <row r="63" spans="1:6">
      <c r="A63" s="2" t="s">
        <v>51</v>
      </c>
      <c r="B63" s="2">
        <f t="shared" si="3"/>
        <v>1319205</v>
      </c>
      <c r="C63" s="2">
        <v>4809</v>
      </c>
      <c r="D63" s="1" t="s">
        <v>60</v>
      </c>
      <c r="E63" s="53">
        <f t="shared" si="0"/>
        <v>137827</v>
      </c>
    </row>
    <row r="64" spans="1:6">
      <c r="A64" s="2" t="s">
        <v>51</v>
      </c>
      <c r="B64" s="2">
        <f t="shared" si="3"/>
        <v>1319206</v>
      </c>
      <c r="C64" s="2">
        <v>3540</v>
      </c>
      <c r="D64" s="1" t="s">
        <v>52</v>
      </c>
      <c r="E64" s="53">
        <f t="shared" si="0"/>
        <v>134287</v>
      </c>
    </row>
    <row r="65" spans="1:6">
      <c r="A65" s="2" t="s">
        <v>51</v>
      </c>
      <c r="B65" s="2">
        <f t="shared" si="3"/>
        <v>1319207</v>
      </c>
      <c r="C65" s="2">
        <v>2107</v>
      </c>
      <c r="D65" s="41" t="s">
        <v>135</v>
      </c>
      <c r="E65" s="53">
        <f t="shared" si="0"/>
        <v>132180</v>
      </c>
      <c r="F65" s="129"/>
    </row>
    <row r="66" spans="1:6">
      <c r="A66" s="2" t="s">
        <v>51</v>
      </c>
      <c r="B66" s="2">
        <f t="shared" si="3"/>
        <v>1319208</v>
      </c>
      <c r="C66" s="2">
        <v>3465</v>
      </c>
      <c r="D66" s="1" t="s">
        <v>53</v>
      </c>
      <c r="E66" s="53">
        <f t="shared" si="0"/>
        <v>128715</v>
      </c>
    </row>
    <row r="67" spans="1:6">
      <c r="A67" s="2" t="s">
        <v>51</v>
      </c>
      <c r="B67" s="2">
        <f t="shared" si="3"/>
        <v>1319209</v>
      </c>
      <c r="C67" s="2">
        <v>863</v>
      </c>
      <c r="D67" s="1" t="s">
        <v>136</v>
      </c>
      <c r="E67" s="53">
        <f t="shared" ref="E67:E130" si="4">E66-C67+F67</f>
        <v>127852</v>
      </c>
    </row>
    <row r="68" spans="1:6">
      <c r="A68" s="2" t="s">
        <v>158</v>
      </c>
      <c r="B68" s="2">
        <v>1319210</v>
      </c>
      <c r="C68" s="2">
        <v>1682</v>
      </c>
      <c r="D68" s="1" t="s">
        <v>31</v>
      </c>
      <c r="E68" s="53">
        <f t="shared" si="4"/>
        <v>126170</v>
      </c>
    </row>
    <row r="69" spans="1:6">
      <c r="A69" s="2" t="s">
        <v>95</v>
      </c>
      <c r="B69" s="2">
        <v>1319211</v>
      </c>
      <c r="C69" s="2">
        <v>54767</v>
      </c>
      <c r="D69" s="1" t="s">
        <v>108</v>
      </c>
      <c r="E69" s="53">
        <f t="shared" si="4"/>
        <v>71403</v>
      </c>
    </row>
    <row r="70" spans="1:6">
      <c r="A70" s="2" t="s">
        <v>95</v>
      </c>
      <c r="B70" s="2">
        <v>1319212</v>
      </c>
      <c r="C70" s="2">
        <v>17365</v>
      </c>
      <c r="D70" s="1" t="s">
        <v>94</v>
      </c>
      <c r="E70" s="53">
        <f t="shared" si="4"/>
        <v>54038</v>
      </c>
    </row>
    <row r="71" spans="1:6">
      <c r="A71" s="2" t="s">
        <v>95</v>
      </c>
      <c r="B71" s="2">
        <v>1319213</v>
      </c>
      <c r="C71" s="2">
        <v>27900</v>
      </c>
      <c r="D71" s="1" t="s">
        <v>137</v>
      </c>
      <c r="E71" s="53">
        <f t="shared" si="4"/>
        <v>26138</v>
      </c>
    </row>
    <row r="72" spans="1:6">
      <c r="A72" s="2" t="s">
        <v>95</v>
      </c>
      <c r="B72" s="2">
        <v>1319214</v>
      </c>
      <c r="C72" s="2">
        <v>3100</v>
      </c>
      <c r="D72" s="1" t="s">
        <v>138</v>
      </c>
      <c r="E72" s="53">
        <f t="shared" si="4"/>
        <v>23038</v>
      </c>
      <c r="F72" s="129"/>
    </row>
    <row r="73" spans="1:6">
      <c r="A73" s="2" t="s">
        <v>54</v>
      </c>
      <c r="B73" s="2">
        <v>1319215</v>
      </c>
      <c r="C73" s="2">
        <v>7733</v>
      </c>
      <c r="D73" s="41" t="s">
        <v>70</v>
      </c>
      <c r="E73" s="53">
        <f t="shared" si="4"/>
        <v>15305</v>
      </c>
      <c r="F73" s="129"/>
    </row>
    <row r="74" spans="1:6">
      <c r="A74" s="2" t="s">
        <v>54</v>
      </c>
      <c r="B74" s="2">
        <v>1319216</v>
      </c>
      <c r="C74" s="2">
        <v>5756</v>
      </c>
      <c r="D74" s="1" t="s">
        <v>53</v>
      </c>
      <c r="E74" s="53">
        <f t="shared" si="4"/>
        <v>9549</v>
      </c>
    </row>
    <row r="75" spans="1:6">
      <c r="A75" s="2" t="s">
        <v>75</v>
      </c>
      <c r="B75" s="2"/>
      <c r="C75" s="36"/>
      <c r="D75" s="30" t="s">
        <v>133</v>
      </c>
      <c r="E75" s="53">
        <f t="shared" si="4"/>
        <v>1009549</v>
      </c>
      <c r="F75" s="133">
        <v>1000000</v>
      </c>
    </row>
    <row r="76" spans="1:6">
      <c r="A76" s="2" t="s">
        <v>75</v>
      </c>
      <c r="B76" s="2"/>
      <c r="C76" s="36"/>
      <c r="D76" s="30" t="s">
        <v>134</v>
      </c>
      <c r="E76" s="53">
        <f t="shared" si="4"/>
        <v>2009549</v>
      </c>
      <c r="F76" s="133">
        <v>1000000</v>
      </c>
    </row>
    <row r="77" spans="1:6">
      <c r="A77" s="2" t="s">
        <v>75</v>
      </c>
      <c r="B77" s="2">
        <v>1319217</v>
      </c>
      <c r="C77" s="2">
        <v>300831</v>
      </c>
      <c r="D77" s="1" t="s">
        <v>107</v>
      </c>
      <c r="E77" s="53">
        <f t="shared" si="4"/>
        <v>1708718</v>
      </c>
    </row>
    <row r="78" spans="1:6">
      <c r="A78" s="2" t="s">
        <v>75</v>
      </c>
      <c r="B78" s="2">
        <v>1319218</v>
      </c>
      <c r="C78" s="2">
        <v>22100</v>
      </c>
      <c r="D78" s="44" t="s">
        <v>88</v>
      </c>
      <c r="E78" s="53">
        <f t="shared" si="4"/>
        <v>1686618</v>
      </c>
    </row>
    <row r="79" spans="1:6">
      <c r="A79" s="2" t="s">
        <v>75</v>
      </c>
      <c r="B79" s="2">
        <v>1319219</v>
      </c>
      <c r="C79" s="2">
        <v>433</v>
      </c>
      <c r="D79" s="44" t="s">
        <v>73</v>
      </c>
      <c r="E79" s="53">
        <f t="shared" si="4"/>
        <v>1686185</v>
      </c>
    </row>
    <row r="80" spans="1:6">
      <c r="A80" s="2" t="s">
        <v>75</v>
      </c>
      <c r="B80" s="2">
        <v>1319220</v>
      </c>
      <c r="C80" s="2">
        <v>44800</v>
      </c>
      <c r="D80" s="44" t="s">
        <v>77</v>
      </c>
      <c r="E80" s="53">
        <f t="shared" si="4"/>
        <v>1641385</v>
      </c>
    </row>
    <row r="81" spans="1:6">
      <c r="A81" s="2" t="s">
        <v>75</v>
      </c>
      <c r="B81" s="2">
        <v>1319221</v>
      </c>
      <c r="C81" s="2">
        <v>8050</v>
      </c>
      <c r="D81" s="44" t="s">
        <v>82</v>
      </c>
      <c r="E81" s="53">
        <f t="shared" si="4"/>
        <v>1633335</v>
      </c>
    </row>
    <row r="82" spans="1:6">
      <c r="A82" s="2" t="s">
        <v>98</v>
      </c>
      <c r="B82" s="2">
        <v>1319222</v>
      </c>
      <c r="C82" s="2">
        <v>33040</v>
      </c>
      <c r="D82" s="1" t="s">
        <v>30</v>
      </c>
      <c r="E82" s="53">
        <f t="shared" si="4"/>
        <v>1600295</v>
      </c>
    </row>
    <row r="83" spans="1:6">
      <c r="A83" s="2" t="s">
        <v>98</v>
      </c>
      <c r="B83" s="2">
        <v>1319223</v>
      </c>
      <c r="C83" s="2">
        <v>1668</v>
      </c>
      <c r="D83" s="1" t="s">
        <v>143</v>
      </c>
      <c r="E83" s="53">
        <f t="shared" si="4"/>
        <v>1598627</v>
      </c>
    </row>
    <row r="84" spans="1:6">
      <c r="A84" s="2" t="s">
        <v>98</v>
      </c>
      <c r="B84" s="2">
        <v>1319224</v>
      </c>
      <c r="C84" s="2">
        <v>156714</v>
      </c>
      <c r="D84" s="1" t="s">
        <v>99</v>
      </c>
      <c r="E84" s="53">
        <f t="shared" si="4"/>
        <v>1441913</v>
      </c>
    </row>
    <row r="85" spans="1:6" ht="13.5" customHeight="1">
      <c r="A85" s="2" t="s">
        <v>98</v>
      </c>
      <c r="B85" s="2">
        <v>1319225</v>
      </c>
      <c r="C85" s="2">
        <v>40000</v>
      </c>
      <c r="D85" s="1" t="s">
        <v>110</v>
      </c>
      <c r="E85" s="53">
        <f t="shared" si="4"/>
        <v>1401913</v>
      </c>
    </row>
    <row r="86" spans="1:6" ht="30" customHeight="1">
      <c r="A86" s="2" t="s">
        <v>159</v>
      </c>
      <c r="B86" s="2"/>
      <c r="C86" s="2"/>
      <c r="D86" s="1" t="s">
        <v>160</v>
      </c>
      <c r="E86" s="53">
        <f t="shared" si="4"/>
        <v>1410303</v>
      </c>
      <c r="F86" s="133">
        <v>8390</v>
      </c>
    </row>
    <row r="87" spans="1:6">
      <c r="A87" s="2" t="s">
        <v>71</v>
      </c>
      <c r="B87" s="2">
        <v>1319226</v>
      </c>
      <c r="C87" s="2">
        <v>16610</v>
      </c>
      <c r="D87" s="1" t="s">
        <v>94</v>
      </c>
      <c r="E87" s="53">
        <f t="shared" si="4"/>
        <v>1393693</v>
      </c>
    </row>
    <row r="88" spans="1:6">
      <c r="A88" s="2" t="s">
        <v>71</v>
      </c>
      <c r="B88" s="2">
        <v>1319227</v>
      </c>
      <c r="C88" s="34">
        <v>56155</v>
      </c>
      <c r="D88" s="1" t="s">
        <v>108</v>
      </c>
      <c r="E88" s="53">
        <f t="shared" si="4"/>
        <v>1337538</v>
      </c>
    </row>
    <row r="89" spans="1:6">
      <c r="A89" s="2" t="s">
        <v>71</v>
      </c>
      <c r="B89" s="2">
        <v>1319228</v>
      </c>
      <c r="C89" s="34">
        <v>8000</v>
      </c>
      <c r="D89" s="41" t="s">
        <v>70</v>
      </c>
      <c r="E89" s="53">
        <f t="shared" si="4"/>
        <v>1329538</v>
      </c>
    </row>
    <row r="90" spans="1:6">
      <c r="A90" s="2" t="s">
        <v>71</v>
      </c>
      <c r="B90" s="2">
        <v>1319229</v>
      </c>
      <c r="C90" s="2">
        <v>224081</v>
      </c>
      <c r="D90" s="1" t="s">
        <v>107</v>
      </c>
      <c r="E90" s="53">
        <f t="shared" si="4"/>
        <v>1105457</v>
      </c>
    </row>
    <row r="91" spans="1:6">
      <c r="A91" s="33" t="s">
        <v>76</v>
      </c>
      <c r="B91" s="2">
        <v>1319230</v>
      </c>
      <c r="C91" s="2">
        <v>219661</v>
      </c>
      <c r="D91" s="1" t="s">
        <v>107</v>
      </c>
      <c r="E91" s="53">
        <f t="shared" si="4"/>
        <v>885796</v>
      </c>
    </row>
    <row r="92" spans="1:6">
      <c r="A92" s="33" t="s">
        <v>76</v>
      </c>
      <c r="B92" s="2">
        <v>1319231</v>
      </c>
      <c r="C92" s="2">
        <v>16365</v>
      </c>
      <c r="D92" s="1" t="s">
        <v>94</v>
      </c>
      <c r="E92" s="53">
        <f t="shared" si="4"/>
        <v>869431</v>
      </c>
    </row>
    <row r="93" spans="1:6">
      <c r="A93" s="33" t="s">
        <v>76</v>
      </c>
      <c r="B93" s="2">
        <v>1319232</v>
      </c>
      <c r="C93" s="2">
        <v>52705</v>
      </c>
      <c r="D93" s="1" t="s">
        <v>108</v>
      </c>
      <c r="E93" s="53">
        <f t="shared" si="4"/>
        <v>816726</v>
      </c>
    </row>
    <row r="94" spans="1:6">
      <c r="A94" s="33" t="s">
        <v>76</v>
      </c>
      <c r="B94" s="2">
        <v>1319233</v>
      </c>
      <c r="C94" s="2">
        <v>22100</v>
      </c>
      <c r="D94" s="44" t="s">
        <v>88</v>
      </c>
      <c r="E94" s="53">
        <f t="shared" si="4"/>
        <v>794626</v>
      </c>
    </row>
    <row r="95" spans="1:6">
      <c r="A95" s="33" t="s">
        <v>76</v>
      </c>
      <c r="B95" s="2">
        <v>1319234</v>
      </c>
      <c r="C95" s="2">
        <v>22100</v>
      </c>
      <c r="D95" s="44" t="s">
        <v>88</v>
      </c>
      <c r="E95" s="53">
        <f t="shared" si="4"/>
        <v>772526</v>
      </c>
    </row>
    <row r="96" spans="1:6">
      <c r="A96" s="33" t="s">
        <v>76</v>
      </c>
      <c r="B96" s="2">
        <v>1319235</v>
      </c>
      <c r="C96" s="2">
        <v>27900</v>
      </c>
      <c r="D96" s="1" t="s">
        <v>137</v>
      </c>
      <c r="E96" s="53">
        <f t="shared" si="4"/>
        <v>744626</v>
      </c>
    </row>
    <row r="97" spans="1:7">
      <c r="A97" s="33" t="s">
        <v>76</v>
      </c>
      <c r="B97" s="2">
        <v>1319236</v>
      </c>
      <c r="C97" s="2">
        <v>3100</v>
      </c>
      <c r="D97" s="1" t="s">
        <v>138</v>
      </c>
      <c r="E97" s="53">
        <f t="shared" si="4"/>
        <v>741526</v>
      </c>
    </row>
    <row r="98" spans="1:7">
      <c r="A98" s="33" t="s">
        <v>76</v>
      </c>
      <c r="B98" s="2">
        <v>1319237</v>
      </c>
      <c r="C98" s="2">
        <v>27900</v>
      </c>
      <c r="D98" s="1" t="s">
        <v>137</v>
      </c>
      <c r="E98" s="53">
        <f t="shared" si="4"/>
        <v>713626</v>
      </c>
    </row>
    <row r="99" spans="1:7">
      <c r="A99" s="33" t="s">
        <v>76</v>
      </c>
      <c r="B99" s="2">
        <v>1319238</v>
      </c>
      <c r="C99" s="2">
        <v>3100</v>
      </c>
      <c r="D99" s="1" t="s">
        <v>138</v>
      </c>
      <c r="E99" s="53">
        <f t="shared" si="4"/>
        <v>710526</v>
      </c>
    </row>
    <row r="100" spans="1:7">
      <c r="A100" s="33" t="s">
        <v>76</v>
      </c>
      <c r="B100" s="2">
        <v>1319239</v>
      </c>
      <c r="C100" s="2">
        <v>433</v>
      </c>
      <c r="D100" s="44" t="s">
        <v>73</v>
      </c>
      <c r="E100" s="53">
        <f t="shared" si="4"/>
        <v>710093</v>
      </c>
    </row>
    <row r="101" spans="1:7">
      <c r="A101" s="33" t="s">
        <v>76</v>
      </c>
      <c r="B101" s="2">
        <v>1319240</v>
      </c>
      <c r="C101" s="2">
        <v>433</v>
      </c>
      <c r="D101" s="44" t="s">
        <v>73</v>
      </c>
      <c r="E101" s="53">
        <f t="shared" si="4"/>
        <v>709660</v>
      </c>
    </row>
    <row r="102" spans="1:7">
      <c r="A102" s="33" t="s">
        <v>76</v>
      </c>
      <c r="B102" s="2">
        <v>1319241</v>
      </c>
      <c r="C102" s="2">
        <v>7550</v>
      </c>
      <c r="D102" s="44" t="s">
        <v>82</v>
      </c>
      <c r="E102" s="53">
        <f t="shared" si="4"/>
        <v>702110</v>
      </c>
    </row>
    <row r="103" spans="1:7" ht="30">
      <c r="A103" s="33" t="s">
        <v>161</v>
      </c>
      <c r="B103" s="2">
        <v>1319242</v>
      </c>
      <c r="C103" s="2">
        <v>4000</v>
      </c>
      <c r="D103" s="1" t="s">
        <v>162</v>
      </c>
      <c r="E103" s="53">
        <f t="shared" si="4"/>
        <v>698110</v>
      </c>
    </row>
    <row r="104" spans="1:7">
      <c r="A104" s="33" t="s">
        <v>161</v>
      </c>
      <c r="B104" s="2">
        <v>1319243</v>
      </c>
      <c r="C104" s="2">
        <v>2114</v>
      </c>
      <c r="D104" s="1" t="s">
        <v>135</v>
      </c>
      <c r="E104" s="53">
        <f t="shared" si="4"/>
        <v>695996</v>
      </c>
    </row>
    <row r="105" spans="1:7">
      <c r="A105" s="33" t="s">
        <v>161</v>
      </c>
      <c r="B105" s="2">
        <v>1319244</v>
      </c>
      <c r="C105" s="2">
        <v>836</v>
      </c>
      <c r="D105" s="1" t="s">
        <v>136</v>
      </c>
      <c r="E105" s="53">
        <f t="shared" si="4"/>
        <v>695160</v>
      </c>
    </row>
    <row r="106" spans="1:7">
      <c r="A106" s="33" t="s">
        <v>161</v>
      </c>
      <c r="B106" s="2">
        <v>1319245</v>
      </c>
      <c r="C106" s="2">
        <v>2133</v>
      </c>
      <c r="D106" s="1" t="s">
        <v>143</v>
      </c>
      <c r="E106" s="53">
        <f t="shared" si="4"/>
        <v>693027</v>
      </c>
    </row>
    <row r="107" spans="1:7">
      <c r="A107" s="33" t="s">
        <v>79</v>
      </c>
      <c r="B107" s="2">
        <v>1319246</v>
      </c>
      <c r="C107" s="2">
        <v>25000</v>
      </c>
      <c r="D107" s="1" t="s">
        <v>163</v>
      </c>
      <c r="E107" s="53">
        <f t="shared" si="4"/>
        <v>668027</v>
      </c>
      <c r="G107" t="s">
        <v>74</v>
      </c>
    </row>
    <row r="108" spans="1:7">
      <c r="A108" s="33" t="s">
        <v>79</v>
      </c>
      <c r="B108" s="2">
        <v>1319247</v>
      </c>
      <c r="C108" s="2">
        <v>25000</v>
      </c>
      <c r="D108" s="1" t="s">
        <v>164</v>
      </c>
      <c r="E108" s="53">
        <f t="shared" si="4"/>
        <v>643027</v>
      </c>
    </row>
    <row r="109" spans="1:7">
      <c r="A109" s="33" t="s">
        <v>79</v>
      </c>
      <c r="B109" s="2">
        <v>1319248</v>
      </c>
      <c r="C109" s="2">
        <v>3280</v>
      </c>
      <c r="D109" s="1" t="s">
        <v>165</v>
      </c>
      <c r="E109" s="53">
        <f t="shared" si="4"/>
        <v>639747</v>
      </c>
    </row>
    <row r="110" spans="1:7">
      <c r="A110" s="33" t="s">
        <v>79</v>
      </c>
      <c r="B110" s="2">
        <v>1319249</v>
      </c>
      <c r="C110" s="2">
        <v>32300</v>
      </c>
      <c r="D110" s="44" t="s">
        <v>77</v>
      </c>
      <c r="E110" s="53">
        <f t="shared" si="4"/>
        <v>607447</v>
      </c>
    </row>
    <row r="111" spans="1:7">
      <c r="A111" s="33" t="s">
        <v>79</v>
      </c>
      <c r="B111" s="2">
        <v>1319250</v>
      </c>
      <c r="C111" s="2">
        <v>7550</v>
      </c>
      <c r="D111" s="44" t="s">
        <v>82</v>
      </c>
      <c r="E111" s="53">
        <f t="shared" si="4"/>
        <v>599897</v>
      </c>
    </row>
    <row r="112" spans="1:7">
      <c r="A112" s="33" t="s">
        <v>80</v>
      </c>
      <c r="B112" s="2">
        <v>350351</v>
      </c>
      <c r="C112" s="2">
        <v>32300</v>
      </c>
      <c r="D112" s="44" t="s">
        <v>77</v>
      </c>
      <c r="E112" s="53">
        <f t="shared" si="4"/>
        <v>567597</v>
      </c>
    </row>
    <row r="113" spans="1:6">
      <c r="A113" s="33" t="s">
        <v>80</v>
      </c>
      <c r="B113" s="2">
        <v>350352</v>
      </c>
      <c r="C113" s="2">
        <v>7550</v>
      </c>
      <c r="D113" s="44" t="s">
        <v>82</v>
      </c>
      <c r="E113" s="53">
        <f t="shared" si="4"/>
        <v>560047</v>
      </c>
    </row>
    <row r="114" spans="1:6">
      <c r="A114" s="33" t="s">
        <v>80</v>
      </c>
      <c r="B114" s="2">
        <v>350353</v>
      </c>
      <c r="C114" s="2">
        <v>6700</v>
      </c>
      <c r="D114" s="1" t="s">
        <v>106</v>
      </c>
      <c r="E114" s="53">
        <f t="shared" si="4"/>
        <v>553347</v>
      </c>
    </row>
    <row r="115" spans="1:6" ht="30">
      <c r="A115" s="33" t="s">
        <v>80</v>
      </c>
      <c r="B115" s="2">
        <v>350354</v>
      </c>
      <c r="C115" s="2">
        <v>1000</v>
      </c>
      <c r="D115" s="1" t="s">
        <v>166</v>
      </c>
      <c r="E115" s="53">
        <f t="shared" si="4"/>
        <v>552347</v>
      </c>
    </row>
    <row r="116" spans="1:6" ht="30">
      <c r="A116" s="33" t="s">
        <v>80</v>
      </c>
      <c r="B116" s="2">
        <v>350355</v>
      </c>
      <c r="C116" s="2">
        <v>13650</v>
      </c>
      <c r="D116" s="1" t="s">
        <v>167</v>
      </c>
      <c r="E116" s="53">
        <f t="shared" si="4"/>
        <v>538697</v>
      </c>
    </row>
    <row r="117" spans="1:6" ht="30">
      <c r="A117" s="33" t="s">
        <v>80</v>
      </c>
      <c r="B117" s="2">
        <v>350356</v>
      </c>
      <c r="C117" s="2">
        <v>6000</v>
      </c>
      <c r="D117" s="1" t="s">
        <v>168</v>
      </c>
      <c r="E117" s="53">
        <f t="shared" si="4"/>
        <v>532697</v>
      </c>
    </row>
    <row r="118" spans="1:6">
      <c r="A118" s="33" t="s">
        <v>100</v>
      </c>
      <c r="B118" s="2">
        <v>350357</v>
      </c>
      <c r="C118" s="2">
        <v>7170</v>
      </c>
      <c r="D118" s="1" t="s">
        <v>102</v>
      </c>
      <c r="E118" s="53">
        <f t="shared" si="4"/>
        <v>525527</v>
      </c>
    </row>
    <row r="119" spans="1:6">
      <c r="A119" s="33" t="s">
        <v>100</v>
      </c>
      <c r="B119" s="2">
        <v>350358</v>
      </c>
      <c r="C119" s="2">
        <v>6000</v>
      </c>
      <c r="D119" s="1" t="s">
        <v>101</v>
      </c>
      <c r="E119" s="53">
        <f t="shared" si="4"/>
        <v>519527</v>
      </c>
    </row>
    <row r="120" spans="1:6">
      <c r="A120" s="33" t="s">
        <v>100</v>
      </c>
      <c r="B120" s="2">
        <v>350359</v>
      </c>
      <c r="C120" s="2">
        <v>36170</v>
      </c>
      <c r="D120" s="1" t="s">
        <v>169</v>
      </c>
      <c r="E120" s="53">
        <f t="shared" si="4"/>
        <v>483357</v>
      </c>
    </row>
    <row r="121" spans="1:6">
      <c r="A121" s="33" t="s">
        <v>100</v>
      </c>
      <c r="B121" s="2">
        <v>350360</v>
      </c>
      <c r="C121" s="2">
        <v>738</v>
      </c>
      <c r="D121" s="1" t="s">
        <v>112</v>
      </c>
      <c r="E121" s="53">
        <f t="shared" si="4"/>
        <v>482619</v>
      </c>
    </row>
    <row r="122" spans="1:6">
      <c r="A122" s="33" t="s">
        <v>100</v>
      </c>
      <c r="B122" s="2">
        <v>350361</v>
      </c>
      <c r="C122" s="2">
        <v>2133</v>
      </c>
      <c r="D122" s="1" t="s">
        <v>135</v>
      </c>
      <c r="E122" s="53">
        <f t="shared" si="4"/>
        <v>480486</v>
      </c>
    </row>
    <row r="123" spans="1:6">
      <c r="A123" s="33" t="s">
        <v>100</v>
      </c>
      <c r="B123" s="2">
        <v>350362</v>
      </c>
      <c r="C123" s="2">
        <v>12900</v>
      </c>
      <c r="D123" s="1" t="s">
        <v>170</v>
      </c>
      <c r="E123" s="53">
        <f t="shared" si="4"/>
        <v>467586</v>
      </c>
    </row>
    <row r="124" spans="1:6">
      <c r="A124" s="33" t="s">
        <v>61</v>
      </c>
      <c r="B124" s="2">
        <v>350363</v>
      </c>
      <c r="C124" s="2">
        <v>450</v>
      </c>
      <c r="D124" s="1" t="s">
        <v>171</v>
      </c>
      <c r="E124" s="53">
        <f t="shared" si="4"/>
        <v>467136</v>
      </c>
    </row>
    <row r="125" spans="1:6">
      <c r="A125" s="33" t="s">
        <v>61</v>
      </c>
      <c r="B125" s="2">
        <v>350364</v>
      </c>
      <c r="C125" s="2">
        <v>5074</v>
      </c>
      <c r="D125" s="41" t="s">
        <v>62</v>
      </c>
      <c r="E125" s="53">
        <f t="shared" si="4"/>
        <v>462062</v>
      </c>
      <c r="F125" s="129"/>
    </row>
    <row r="126" spans="1:6">
      <c r="A126" s="33" t="s">
        <v>61</v>
      </c>
      <c r="B126" s="2">
        <v>350365</v>
      </c>
      <c r="C126" s="2">
        <v>1668</v>
      </c>
      <c r="D126" s="1" t="s">
        <v>143</v>
      </c>
      <c r="E126" s="53">
        <f t="shared" si="4"/>
        <v>460394</v>
      </c>
    </row>
    <row r="127" spans="1:6">
      <c r="A127" s="33" t="s">
        <v>61</v>
      </c>
      <c r="B127" s="2">
        <v>350366</v>
      </c>
      <c r="C127" s="2">
        <v>4303</v>
      </c>
      <c r="D127" s="1" t="s">
        <v>148</v>
      </c>
      <c r="E127" s="53">
        <f t="shared" si="4"/>
        <v>456091</v>
      </c>
    </row>
    <row r="128" spans="1:6">
      <c r="A128" s="33" t="s">
        <v>61</v>
      </c>
      <c r="B128" s="2">
        <v>350367</v>
      </c>
      <c r="C128" s="2">
        <v>2687</v>
      </c>
      <c r="D128" s="1" t="s">
        <v>142</v>
      </c>
      <c r="E128" s="53">
        <f t="shared" si="4"/>
        <v>453404</v>
      </c>
    </row>
    <row r="129" spans="1:13">
      <c r="A129" s="33" t="s">
        <v>61</v>
      </c>
      <c r="B129" s="2">
        <v>350368</v>
      </c>
      <c r="C129" s="2">
        <v>4494</v>
      </c>
      <c r="D129" s="1" t="s">
        <v>148</v>
      </c>
      <c r="E129" s="53">
        <f t="shared" si="4"/>
        <v>448910</v>
      </c>
    </row>
    <row r="130" spans="1:13" ht="17.25" customHeight="1">
      <c r="A130" s="33" t="s">
        <v>83</v>
      </c>
      <c r="B130" s="2">
        <v>350369</v>
      </c>
      <c r="C130" s="2">
        <v>5000</v>
      </c>
      <c r="D130" s="1" t="s">
        <v>172</v>
      </c>
      <c r="E130" s="53">
        <f t="shared" si="4"/>
        <v>443910</v>
      </c>
      <c r="G130" s="30"/>
    </row>
    <row r="131" spans="1:13">
      <c r="A131" s="33" t="s">
        <v>83</v>
      </c>
      <c r="B131" s="2">
        <v>350370</v>
      </c>
      <c r="C131" s="2">
        <v>2377</v>
      </c>
      <c r="D131" s="1" t="s">
        <v>173</v>
      </c>
      <c r="E131" s="53">
        <f t="shared" ref="E131:E194" si="5">E130-C131+F131</f>
        <v>441533</v>
      </c>
      <c r="H131">
        <f>E129+F130</f>
        <v>448910</v>
      </c>
    </row>
    <row r="132" spans="1:13">
      <c r="A132" s="33" t="s">
        <v>83</v>
      </c>
      <c r="B132" s="2">
        <v>350371</v>
      </c>
      <c r="C132" s="2">
        <v>5000</v>
      </c>
      <c r="D132" s="1" t="s">
        <v>174</v>
      </c>
      <c r="E132" s="53">
        <f t="shared" si="5"/>
        <v>436533</v>
      </c>
      <c r="H132">
        <f>H131-C131</f>
        <v>446533</v>
      </c>
    </row>
    <row r="133" spans="1:13">
      <c r="A133" s="33" t="s">
        <v>83</v>
      </c>
      <c r="B133" s="2">
        <v>350372</v>
      </c>
      <c r="C133" s="2">
        <v>16677</v>
      </c>
      <c r="D133" s="1" t="s">
        <v>84</v>
      </c>
      <c r="E133" s="53">
        <f t="shared" si="5"/>
        <v>419856</v>
      </c>
    </row>
    <row r="134" spans="1:13">
      <c r="A134" s="33" t="s">
        <v>96</v>
      </c>
      <c r="B134" s="2">
        <v>350373</v>
      </c>
      <c r="C134" s="2">
        <v>43400</v>
      </c>
      <c r="D134" s="1" t="s">
        <v>108</v>
      </c>
      <c r="E134" s="53">
        <f t="shared" si="5"/>
        <v>376456</v>
      </c>
    </row>
    <row r="135" spans="1:13">
      <c r="A135" s="33" t="s">
        <v>96</v>
      </c>
      <c r="B135" s="2">
        <v>350374</v>
      </c>
      <c r="C135" s="2">
        <v>15855</v>
      </c>
      <c r="D135" s="1" t="s">
        <v>94</v>
      </c>
      <c r="E135" s="53">
        <f t="shared" si="5"/>
        <v>360601</v>
      </c>
    </row>
    <row r="136" spans="1:13">
      <c r="A136" s="33" t="s">
        <v>175</v>
      </c>
      <c r="B136" s="2">
        <v>350375</v>
      </c>
      <c r="C136" s="2">
        <v>27000</v>
      </c>
      <c r="D136" s="1" t="s">
        <v>176</v>
      </c>
      <c r="E136" s="53">
        <f t="shared" si="5"/>
        <v>333601</v>
      </c>
      <c r="G136" s="144"/>
    </row>
    <row r="137" spans="1:13">
      <c r="A137" s="33" t="s">
        <v>175</v>
      </c>
      <c r="B137" s="2">
        <v>350376</v>
      </c>
      <c r="C137" s="2">
        <v>27000</v>
      </c>
      <c r="D137" s="1" t="s">
        <v>177</v>
      </c>
      <c r="E137" s="53">
        <f t="shared" si="5"/>
        <v>306601</v>
      </c>
      <c r="G137" s="144"/>
    </row>
    <row r="138" spans="1:13">
      <c r="A138" s="33" t="s">
        <v>91</v>
      </c>
      <c r="B138" s="2">
        <v>350377</v>
      </c>
      <c r="C138" s="2">
        <v>38630</v>
      </c>
      <c r="D138" s="1" t="s">
        <v>178</v>
      </c>
      <c r="E138" s="53">
        <f t="shared" si="5"/>
        <v>267971</v>
      </c>
      <c r="G138" s="144"/>
    </row>
    <row r="139" spans="1:13">
      <c r="A139" s="33" t="s">
        <v>91</v>
      </c>
      <c r="B139" s="2">
        <v>350378</v>
      </c>
      <c r="C139" s="2">
        <v>8000</v>
      </c>
      <c r="D139" s="1" t="s">
        <v>89</v>
      </c>
      <c r="E139" s="53">
        <f t="shared" si="5"/>
        <v>259971</v>
      </c>
      <c r="G139" s="144"/>
    </row>
    <row r="140" spans="1:13" ht="16.5">
      <c r="A140" s="33" t="s">
        <v>179</v>
      </c>
      <c r="B140" s="2"/>
      <c r="C140" s="2"/>
      <c r="D140" s="30" t="s">
        <v>133</v>
      </c>
      <c r="E140" s="53">
        <f t="shared" si="5"/>
        <v>1259971</v>
      </c>
      <c r="F140" s="133">
        <v>1000000</v>
      </c>
      <c r="G140" s="121"/>
    </row>
    <row r="141" spans="1:13">
      <c r="A141" s="33" t="s">
        <v>179</v>
      </c>
      <c r="B141" s="2">
        <v>350379</v>
      </c>
      <c r="C141" s="35">
        <v>21000</v>
      </c>
      <c r="D141" s="1" t="s">
        <v>180</v>
      </c>
      <c r="E141" s="53">
        <f t="shared" si="5"/>
        <v>1238971</v>
      </c>
      <c r="G141" s="144"/>
    </row>
    <row r="142" spans="1:13">
      <c r="A142" s="33" t="s">
        <v>179</v>
      </c>
      <c r="B142" s="2">
        <v>350380</v>
      </c>
      <c r="C142" s="35">
        <v>15600</v>
      </c>
      <c r="D142" s="1" t="s">
        <v>181</v>
      </c>
      <c r="E142" s="53">
        <f t="shared" si="5"/>
        <v>1223371</v>
      </c>
      <c r="G142" s="144"/>
    </row>
    <row r="143" spans="1:13">
      <c r="A143" s="33" t="s">
        <v>179</v>
      </c>
      <c r="B143" s="2">
        <v>350381</v>
      </c>
      <c r="C143" s="35">
        <v>2625</v>
      </c>
      <c r="D143" s="1" t="s">
        <v>182</v>
      </c>
      <c r="E143" s="53">
        <f t="shared" si="5"/>
        <v>1220746</v>
      </c>
      <c r="G143" s="145"/>
      <c r="M143">
        <v>1655.5</v>
      </c>
    </row>
    <row r="144" spans="1:13">
      <c r="A144" s="33" t="s">
        <v>179</v>
      </c>
      <c r="B144" s="2">
        <v>350382</v>
      </c>
      <c r="C144" s="35">
        <v>8000</v>
      </c>
      <c r="D144" s="1" t="s">
        <v>183</v>
      </c>
      <c r="E144" s="53">
        <f t="shared" si="5"/>
        <v>1212746</v>
      </c>
      <c r="G144" s="145"/>
      <c r="M144">
        <f>M143*18/100</f>
        <v>297.99</v>
      </c>
    </row>
    <row r="145" spans="1:13">
      <c r="A145" s="33" t="s">
        <v>63</v>
      </c>
      <c r="B145" s="2">
        <v>350383</v>
      </c>
      <c r="C145" s="35">
        <v>237469</v>
      </c>
      <c r="D145" s="1" t="s">
        <v>107</v>
      </c>
      <c r="E145" s="53">
        <f t="shared" si="5"/>
        <v>975277</v>
      </c>
      <c r="M145">
        <f>M143+M144</f>
        <v>1953.49</v>
      </c>
    </row>
    <row r="146" spans="1:13">
      <c r="A146" s="33" t="s">
        <v>63</v>
      </c>
      <c r="B146" s="2">
        <v>350384</v>
      </c>
      <c r="C146" s="35">
        <v>22100</v>
      </c>
      <c r="D146" s="1" t="s">
        <v>86</v>
      </c>
      <c r="E146" s="53">
        <f t="shared" si="5"/>
        <v>953177</v>
      </c>
    </row>
    <row r="147" spans="1:13">
      <c r="A147" s="33" t="s">
        <v>63</v>
      </c>
      <c r="B147" s="2">
        <v>350385</v>
      </c>
      <c r="C147" s="35">
        <v>433</v>
      </c>
      <c r="D147" s="1" t="s">
        <v>105</v>
      </c>
      <c r="E147" s="53">
        <f t="shared" si="5"/>
        <v>952744</v>
      </c>
    </row>
    <row r="148" spans="1:13">
      <c r="A148" s="33" t="s">
        <v>63</v>
      </c>
      <c r="B148" s="2">
        <v>350386</v>
      </c>
      <c r="C148" s="35">
        <v>27900</v>
      </c>
      <c r="D148" s="1" t="s">
        <v>137</v>
      </c>
      <c r="E148" s="53">
        <f t="shared" si="5"/>
        <v>924844</v>
      </c>
    </row>
    <row r="149" spans="1:13">
      <c r="A149" s="33" t="s">
        <v>63</v>
      </c>
      <c r="B149" s="2">
        <v>350387</v>
      </c>
      <c r="C149" s="35">
        <v>3100</v>
      </c>
      <c r="D149" s="1" t="s">
        <v>138</v>
      </c>
      <c r="E149" s="53">
        <f t="shared" si="5"/>
        <v>921744</v>
      </c>
    </row>
    <row r="150" spans="1:13">
      <c r="A150" s="33" t="s">
        <v>63</v>
      </c>
      <c r="B150" s="2">
        <v>350388</v>
      </c>
      <c r="C150" s="35">
        <v>13000</v>
      </c>
      <c r="D150" s="44" t="s">
        <v>81</v>
      </c>
      <c r="E150" s="53">
        <f t="shared" si="5"/>
        <v>908744</v>
      </c>
    </row>
    <row r="151" spans="1:13">
      <c r="A151" s="33" t="s">
        <v>63</v>
      </c>
      <c r="B151" s="2">
        <v>350389</v>
      </c>
      <c r="C151" s="35">
        <v>33300</v>
      </c>
      <c r="D151" s="44" t="s">
        <v>81</v>
      </c>
      <c r="E151" s="53">
        <f t="shared" si="5"/>
        <v>875444</v>
      </c>
    </row>
    <row r="152" spans="1:13">
      <c r="A152" s="33" t="s">
        <v>63</v>
      </c>
      <c r="B152" s="2">
        <v>350390</v>
      </c>
      <c r="C152" s="35">
        <v>6550</v>
      </c>
      <c r="D152" s="1" t="s">
        <v>64</v>
      </c>
      <c r="E152" s="53">
        <f t="shared" si="5"/>
        <v>868894</v>
      </c>
    </row>
    <row r="153" spans="1:13">
      <c r="A153" s="33" t="s">
        <v>184</v>
      </c>
      <c r="B153" s="2">
        <v>350391</v>
      </c>
      <c r="C153" s="35">
        <v>56050</v>
      </c>
      <c r="D153" s="1" t="s">
        <v>185</v>
      </c>
      <c r="E153" s="53">
        <f t="shared" si="5"/>
        <v>812844</v>
      </c>
    </row>
    <row r="154" spans="1:13">
      <c r="A154" s="33" t="s">
        <v>103</v>
      </c>
      <c r="B154" s="2">
        <v>350392</v>
      </c>
      <c r="C154" s="35">
        <v>76115</v>
      </c>
      <c r="D154" s="1" t="s">
        <v>186</v>
      </c>
      <c r="E154" s="53">
        <f t="shared" si="5"/>
        <v>736729</v>
      </c>
    </row>
    <row r="155" spans="1:13">
      <c r="A155" s="33" t="s">
        <v>103</v>
      </c>
      <c r="B155" s="2">
        <v>350393</v>
      </c>
      <c r="C155" s="35">
        <v>1553</v>
      </c>
      <c r="D155" s="1" t="s">
        <v>187</v>
      </c>
      <c r="E155" s="53">
        <f t="shared" si="5"/>
        <v>735176</v>
      </c>
    </row>
    <row r="156" spans="1:13">
      <c r="A156" s="33" t="s">
        <v>103</v>
      </c>
      <c r="B156" s="2">
        <v>350394</v>
      </c>
      <c r="C156" s="35">
        <v>22468</v>
      </c>
      <c r="D156" s="1" t="s">
        <v>104</v>
      </c>
      <c r="E156" s="53">
        <f t="shared" si="5"/>
        <v>712708</v>
      </c>
    </row>
    <row r="157" spans="1:13">
      <c r="A157" s="33" t="s">
        <v>55</v>
      </c>
      <c r="B157" s="2">
        <v>350395</v>
      </c>
      <c r="C157" s="35">
        <v>4225</v>
      </c>
      <c r="D157" s="1" t="s">
        <v>53</v>
      </c>
      <c r="E157" s="53">
        <f t="shared" si="5"/>
        <v>708483</v>
      </c>
    </row>
    <row r="158" spans="1:13">
      <c r="A158" s="33" t="s">
        <v>55</v>
      </c>
      <c r="B158" s="2">
        <v>350396</v>
      </c>
      <c r="C158" s="35">
        <v>4000</v>
      </c>
      <c r="D158" s="30" t="s">
        <v>188</v>
      </c>
      <c r="E158" s="53">
        <f t="shared" si="5"/>
        <v>704483</v>
      </c>
    </row>
    <row r="159" spans="1:13">
      <c r="A159" s="33" t="s">
        <v>55</v>
      </c>
      <c r="B159" s="2">
        <v>350397</v>
      </c>
      <c r="C159" s="34"/>
      <c r="D159" s="30" t="s">
        <v>189</v>
      </c>
      <c r="E159" s="53">
        <f t="shared" si="5"/>
        <v>704483</v>
      </c>
    </row>
    <row r="160" spans="1:13">
      <c r="A160" s="33" t="s">
        <v>55</v>
      </c>
      <c r="B160" s="2">
        <v>350398</v>
      </c>
      <c r="C160" s="34">
        <v>509</v>
      </c>
      <c r="D160" s="1" t="s">
        <v>111</v>
      </c>
      <c r="E160" s="53">
        <f t="shared" si="5"/>
        <v>703974</v>
      </c>
    </row>
    <row r="161" spans="1:6">
      <c r="A161" s="33" t="s">
        <v>55</v>
      </c>
      <c r="B161" s="2">
        <v>350399</v>
      </c>
      <c r="C161" s="34">
        <v>5000</v>
      </c>
      <c r="D161" s="1" t="s">
        <v>190</v>
      </c>
      <c r="E161" s="53">
        <f t="shared" si="5"/>
        <v>698974</v>
      </c>
    </row>
    <row r="162" spans="1:6">
      <c r="A162" s="33" t="s">
        <v>55</v>
      </c>
      <c r="B162" s="2">
        <v>350400</v>
      </c>
      <c r="C162" s="34">
        <v>4494</v>
      </c>
      <c r="D162" s="1" t="s">
        <v>135</v>
      </c>
      <c r="E162" s="53">
        <f t="shared" si="5"/>
        <v>694480</v>
      </c>
    </row>
    <row r="163" spans="1:6">
      <c r="A163" s="33" t="s">
        <v>191</v>
      </c>
      <c r="B163" s="2">
        <v>410851</v>
      </c>
      <c r="C163" s="34">
        <v>24932</v>
      </c>
      <c r="D163" s="30" t="s">
        <v>192</v>
      </c>
      <c r="E163" s="53">
        <f t="shared" si="5"/>
        <v>669548</v>
      </c>
    </row>
    <row r="164" spans="1:6" ht="12.75" customHeight="1">
      <c r="A164" s="33" t="s">
        <v>191</v>
      </c>
      <c r="B164" s="2">
        <v>410852</v>
      </c>
      <c r="C164" s="34">
        <v>16000</v>
      </c>
      <c r="D164" s="1" t="s">
        <v>193</v>
      </c>
      <c r="E164" s="53">
        <f t="shared" si="5"/>
        <v>653548</v>
      </c>
    </row>
    <row r="165" spans="1:6">
      <c r="A165" s="33" t="s">
        <v>191</v>
      </c>
      <c r="B165" s="2">
        <v>410853</v>
      </c>
      <c r="C165" s="34">
        <v>70942</v>
      </c>
      <c r="D165" s="1" t="s">
        <v>194</v>
      </c>
      <c r="E165" s="53">
        <f t="shared" si="5"/>
        <v>582606</v>
      </c>
    </row>
    <row r="166" spans="1:6">
      <c r="A166" s="33" t="s">
        <v>191</v>
      </c>
      <c r="B166" s="2">
        <v>410854</v>
      </c>
      <c r="C166" s="34">
        <v>1448</v>
      </c>
      <c r="D166" s="1" t="s">
        <v>195</v>
      </c>
      <c r="E166" s="53">
        <f t="shared" si="5"/>
        <v>581158</v>
      </c>
    </row>
    <row r="167" spans="1:6" ht="30">
      <c r="A167" s="33" t="s">
        <v>191</v>
      </c>
      <c r="B167" s="2">
        <v>410855</v>
      </c>
      <c r="C167" s="34">
        <v>1908</v>
      </c>
      <c r="D167" s="1" t="s">
        <v>196</v>
      </c>
      <c r="E167" s="53">
        <f t="shared" si="5"/>
        <v>579250</v>
      </c>
    </row>
    <row r="168" spans="1:6" ht="14.25" customHeight="1">
      <c r="A168" s="33" t="s">
        <v>191</v>
      </c>
      <c r="B168" s="2">
        <v>410856</v>
      </c>
      <c r="C168" s="34">
        <v>8000</v>
      </c>
      <c r="D168" s="1" t="s">
        <v>197</v>
      </c>
      <c r="E168" s="53">
        <f t="shared" si="5"/>
        <v>571250</v>
      </c>
    </row>
    <row r="169" spans="1:6" ht="14.25" customHeight="1">
      <c r="A169" s="33" t="s">
        <v>191</v>
      </c>
      <c r="B169" s="2">
        <v>410857</v>
      </c>
      <c r="C169" s="34">
        <v>2000</v>
      </c>
      <c r="D169" s="1" t="s">
        <v>193</v>
      </c>
      <c r="E169" s="53">
        <f t="shared" si="5"/>
        <v>569250</v>
      </c>
    </row>
    <row r="170" spans="1:6">
      <c r="A170" s="33" t="s">
        <v>191</v>
      </c>
      <c r="B170" s="2">
        <v>410858</v>
      </c>
      <c r="C170" s="34">
        <v>12531</v>
      </c>
      <c r="D170" s="1" t="s">
        <v>198</v>
      </c>
      <c r="E170" s="53">
        <f t="shared" si="5"/>
        <v>556719</v>
      </c>
      <c r="F170" s="138"/>
    </row>
    <row r="171" spans="1:6">
      <c r="A171" s="33" t="s">
        <v>191</v>
      </c>
      <c r="B171" s="2">
        <v>410859</v>
      </c>
      <c r="C171" s="34">
        <v>2864</v>
      </c>
      <c r="D171" s="1" t="s">
        <v>199</v>
      </c>
      <c r="E171" s="53">
        <f t="shared" si="5"/>
        <v>553855</v>
      </c>
    </row>
    <row r="172" spans="1:6">
      <c r="A172" s="33" t="s">
        <v>65</v>
      </c>
      <c r="B172" s="2">
        <v>410860</v>
      </c>
      <c r="C172" s="34">
        <v>245917</v>
      </c>
      <c r="D172" s="1" t="s">
        <v>107</v>
      </c>
      <c r="E172" s="53">
        <f t="shared" si="5"/>
        <v>307938</v>
      </c>
    </row>
    <row r="173" spans="1:6">
      <c r="A173" s="33" t="s">
        <v>65</v>
      </c>
      <c r="B173" s="2">
        <v>410861</v>
      </c>
      <c r="C173" s="34">
        <v>38200</v>
      </c>
      <c r="D173" s="30" t="s">
        <v>109</v>
      </c>
      <c r="E173" s="53">
        <f t="shared" si="5"/>
        <v>269738</v>
      </c>
    </row>
    <row r="174" spans="1:6">
      <c r="A174" s="33" t="s">
        <v>65</v>
      </c>
      <c r="B174" s="2">
        <v>410862</v>
      </c>
      <c r="C174" s="34">
        <v>22100</v>
      </c>
      <c r="D174" s="1" t="s">
        <v>86</v>
      </c>
      <c r="E174" s="53">
        <f t="shared" si="5"/>
        <v>247638</v>
      </c>
    </row>
    <row r="175" spans="1:6">
      <c r="A175" s="33" t="s">
        <v>65</v>
      </c>
      <c r="B175" s="2">
        <v>410863</v>
      </c>
      <c r="C175" s="34">
        <v>27900</v>
      </c>
      <c r="D175" s="1" t="s">
        <v>137</v>
      </c>
      <c r="E175" s="53">
        <f t="shared" si="5"/>
        <v>219738</v>
      </c>
    </row>
    <row r="176" spans="1:6">
      <c r="A176" s="33" t="s">
        <v>65</v>
      </c>
      <c r="B176" s="2">
        <v>410864</v>
      </c>
      <c r="C176" s="34">
        <v>3100</v>
      </c>
      <c r="D176" s="1" t="s">
        <v>138</v>
      </c>
      <c r="E176" s="53">
        <f t="shared" si="5"/>
        <v>216638</v>
      </c>
    </row>
    <row r="177" spans="1:6">
      <c r="A177" s="33" t="s">
        <v>65</v>
      </c>
      <c r="B177" s="2">
        <v>410865</v>
      </c>
      <c r="C177" s="34">
        <v>433</v>
      </c>
      <c r="D177" s="1" t="s">
        <v>105</v>
      </c>
      <c r="E177" s="53">
        <f t="shared" si="5"/>
        <v>216205</v>
      </c>
    </row>
    <row r="178" spans="1:6">
      <c r="A178" s="33" t="s">
        <v>65</v>
      </c>
      <c r="B178" s="2">
        <v>410866</v>
      </c>
      <c r="C178" s="47">
        <v>17365</v>
      </c>
      <c r="D178" s="41" t="s">
        <v>94</v>
      </c>
      <c r="E178" s="53">
        <f t="shared" si="5"/>
        <v>198840</v>
      </c>
    </row>
    <row r="179" spans="1:6">
      <c r="A179" s="33" t="s">
        <v>65</v>
      </c>
      <c r="B179" s="2">
        <v>410867</v>
      </c>
      <c r="C179" s="45">
        <v>33300</v>
      </c>
      <c r="D179" s="44" t="s">
        <v>81</v>
      </c>
      <c r="E179" s="53">
        <f t="shared" si="5"/>
        <v>165540</v>
      </c>
    </row>
    <row r="180" spans="1:6">
      <c r="A180" s="33" t="s">
        <v>65</v>
      </c>
      <c r="B180" s="2">
        <v>410868</v>
      </c>
      <c r="C180" s="34">
        <v>6550</v>
      </c>
      <c r="D180" s="1" t="s">
        <v>64</v>
      </c>
      <c r="E180" s="53">
        <f t="shared" si="5"/>
        <v>158990</v>
      </c>
    </row>
    <row r="181" spans="1:6">
      <c r="A181" s="33" t="s">
        <v>92</v>
      </c>
      <c r="B181" s="2">
        <v>410869</v>
      </c>
      <c r="C181" s="34">
        <v>8000</v>
      </c>
      <c r="D181" s="1" t="s">
        <v>89</v>
      </c>
      <c r="E181" s="53">
        <f t="shared" si="5"/>
        <v>150990</v>
      </c>
      <c r="F181" s="129"/>
    </row>
    <row r="182" spans="1:6">
      <c r="A182" s="38" t="s">
        <v>56</v>
      </c>
      <c r="B182" s="2">
        <v>410870</v>
      </c>
      <c r="C182" s="34">
        <v>944</v>
      </c>
      <c r="D182" s="30" t="s">
        <v>200</v>
      </c>
      <c r="E182" s="53">
        <f t="shared" si="5"/>
        <v>150046</v>
      </c>
    </row>
    <row r="183" spans="1:6">
      <c r="A183" s="38" t="s">
        <v>56</v>
      </c>
      <c r="B183" s="2">
        <v>410871</v>
      </c>
      <c r="C183" s="34">
        <v>7494</v>
      </c>
      <c r="D183" s="30" t="s">
        <v>142</v>
      </c>
      <c r="E183" s="53">
        <f t="shared" si="5"/>
        <v>142552</v>
      </c>
    </row>
    <row r="184" spans="1:6">
      <c r="A184" s="38" t="s">
        <v>56</v>
      </c>
      <c r="B184" s="2">
        <v>410872</v>
      </c>
      <c r="C184" s="34">
        <v>4505</v>
      </c>
      <c r="D184" s="30" t="s">
        <v>53</v>
      </c>
      <c r="E184" s="53">
        <f t="shared" si="5"/>
        <v>138047</v>
      </c>
    </row>
    <row r="185" spans="1:6">
      <c r="A185" s="38" t="s">
        <v>56</v>
      </c>
      <c r="B185" s="2">
        <v>410873</v>
      </c>
      <c r="C185" s="34">
        <v>6000</v>
      </c>
      <c r="D185" s="1" t="s">
        <v>201</v>
      </c>
      <c r="E185" s="53">
        <f t="shared" si="5"/>
        <v>132047</v>
      </c>
    </row>
    <row r="186" spans="1:6">
      <c r="A186" s="38" t="s">
        <v>56</v>
      </c>
      <c r="B186" s="2">
        <v>410874</v>
      </c>
      <c r="C186" s="34">
        <v>40342</v>
      </c>
      <c r="D186" s="1" t="s">
        <v>202</v>
      </c>
      <c r="E186" s="53">
        <f t="shared" si="5"/>
        <v>91705</v>
      </c>
    </row>
    <row r="187" spans="1:6">
      <c r="A187" s="2" t="s">
        <v>203</v>
      </c>
      <c r="B187" s="2"/>
      <c r="C187" s="2"/>
      <c r="D187" s="1" t="s">
        <v>45</v>
      </c>
      <c r="E187" s="53">
        <f t="shared" si="5"/>
        <v>93475</v>
      </c>
      <c r="F187" s="133">
        <v>1770</v>
      </c>
    </row>
    <row r="188" spans="1:6">
      <c r="A188" s="2" t="s">
        <v>203</v>
      </c>
      <c r="B188" s="2"/>
      <c r="C188" s="2"/>
      <c r="D188" s="1" t="s">
        <v>45</v>
      </c>
      <c r="E188" s="53">
        <f t="shared" si="5"/>
        <v>94475</v>
      </c>
      <c r="F188" s="133">
        <v>1000</v>
      </c>
    </row>
    <row r="189" spans="1:6">
      <c r="A189" s="2" t="s">
        <v>204</v>
      </c>
      <c r="B189" s="2">
        <v>410875</v>
      </c>
      <c r="C189" s="47">
        <v>4086</v>
      </c>
      <c r="D189" s="1" t="s">
        <v>148</v>
      </c>
      <c r="E189" s="53">
        <f t="shared" si="5"/>
        <v>90389</v>
      </c>
    </row>
    <row r="190" spans="1:6">
      <c r="A190" s="2" t="s">
        <v>204</v>
      </c>
      <c r="B190" s="2">
        <v>410876</v>
      </c>
      <c r="C190" s="47">
        <v>2133</v>
      </c>
      <c r="D190" s="1" t="s">
        <v>135</v>
      </c>
      <c r="E190" s="53">
        <f t="shared" si="5"/>
        <v>88256</v>
      </c>
    </row>
    <row r="191" spans="1:6">
      <c r="A191" s="38" t="s">
        <v>97</v>
      </c>
      <c r="B191" s="2">
        <v>410877</v>
      </c>
      <c r="C191" s="34">
        <v>35455</v>
      </c>
      <c r="D191" s="30" t="s">
        <v>109</v>
      </c>
      <c r="E191" s="53">
        <f t="shared" si="5"/>
        <v>52801</v>
      </c>
    </row>
    <row r="192" spans="1:6">
      <c r="A192" s="38" t="s">
        <v>97</v>
      </c>
      <c r="B192" s="2">
        <v>410878</v>
      </c>
      <c r="C192" s="34">
        <v>17365</v>
      </c>
      <c r="D192" s="41" t="s">
        <v>94</v>
      </c>
      <c r="E192" s="53">
        <f t="shared" si="5"/>
        <v>35436</v>
      </c>
    </row>
    <row r="193" spans="1:7">
      <c r="A193" s="38" t="s">
        <v>93</v>
      </c>
      <c r="B193" s="2">
        <v>410879</v>
      </c>
      <c r="C193" s="34">
        <v>7200</v>
      </c>
      <c r="D193" s="1" t="s">
        <v>89</v>
      </c>
      <c r="E193" s="53">
        <f t="shared" si="5"/>
        <v>28236</v>
      </c>
    </row>
    <row r="194" spans="1:7">
      <c r="A194" s="38" t="s">
        <v>205</v>
      </c>
      <c r="B194" s="2">
        <v>410880</v>
      </c>
      <c r="C194" s="34">
        <v>757</v>
      </c>
      <c r="D194" s="1" t="s">
        <v>136</v>
      </c>
      <c r="E194" s="53">
        <f t="shared" si="5"/>
        <v>27479</v>
      </c>
    </row>
    <row r="195" spans="1:7">
      <c r="A195" s="38" t="s">
        <v>205</v>
      </c>
      <c r="B195" s="2">
        <v>410881</v>
      </c>
      <c r="C195" s="34">
        <v>2131</v>
      </c>
      <c r="D195" s="1" t="s">
        <v>136</v>
      </c>
      <c r="E195" s="53">
        <f t="shared" ref="E195:E258" si="6">E194-C195+F195</f>
        <v>25348</v>
      </c>
    </row>
    <row r="196" spans="1:7">
      <c r="A196" s="38" t="s">
        <v>66</v>
      </c>
      <c r="B196" s="2"/>
      <c r="C196" s="34"/>
      <c r="D196" s="1" t="s">
        <v>133</v>
      </c>
      <c r="E196" s="53">
        <f t="shared" si="6"/>
        <v>315348</v>
      </c>
      <c r="F196" s="133">
        <v>290000</v>
      </c>
    </row>
    <row r="197" spans="1:7">
      <c r="A197" s="38" t="s">
        <v>66</v>
      </c>
      <c r="B197" s="2"/>
      <c r="C197" s="34"/>
      <c r="D197" s="1" t="s">
        <v>134</v>
      </c>
      <c r="E197" s="53">
        <f t="shared" si="6"/>
        <v>815348</v>
      </c>
      <c r="F197" s="133">
        <v>500000</v>
      </c>
      <c r="G197" s="122"/>
    </row>
    <row r="198" spans="1:7">
      <c r="A198" s="38" t="s">
        <v>66</v>
      </c>
      <c r="B198" s="2">
        <v>410882</v>
      </c>
      <c r="C198" s="34">
        <v>226889</v>
      </c>
      <c r="D198" s="1" t="s">
        <v>107</v>
      </c>
      <c r="E198" s="53">
        <f t="shared" si="6"/>
        <v>588459</v>
      </c>
      <c r="G198" s="123"/>
    </row>
    <row r="199" spans="1:7">
      <c r="A199" s="38" t="s">
        <v>66</v>
      </c>
      <c r="B199" s="2">
        <v>410883</v>
      </c>
      <c r="C199" s="34">
        <v>39128</v>
      </c>
      <c r="D199" s="1" t="s">
        <v>86</v>
      </c>
      <c r="E199" s="53">
        <f t="shared" si="6"/>
        <v>549331</v>
      </c>
    </row>
    <row r="200" spans="1:7">
      <c r="A200" s="38" t="s">
        <v>66</v>
      </c>
      <c r="B200" s="2">
        <v>410884</v>
      </c>
      <c r="C200" s="34">
        <v>27900</v>
      </c>
      <c r="D200" s="1" t="s">
        <v>137</v>
      </c>
      <c r="E200" s="53">
        <f t="shared" si="6"/>
        <v>521431</v>
      </c>
    </row>
    <row r="201" spans="1:7">
      <c r="A201" s="38" t="s">
        <v>66</v>
      </c>
      <c r="B201" s="2">
        <v>410885</v>
      </c>
      <c r="C201" s="34">
        <v>3100</v>
      </c>
      <c r="D201" s="1" t="s">
        <v>138</v>
      </c>
      <c r="E201" s="53">
        <f t="shared" si="6"/>
        <v>518331</v>
      </c>
    </row>
    <row r="202" spans="1:7">
      <c r="A202" s="38" t="s">
        <v>66</v>
      </c>
      <c r="B202" s="2">
        <v>410886</v>
      </c>
      <c r="C202" s="34">
        <v>433</v>
      </c>
      <c r="D202" s="1" t="s">
        <v>105</v>
      </c>
      <c r="E202" s="53">
        <f t="shared" si="6"/>
        <v>517898</v>
      </c>
      <c r="F202" s="138"/>
    </row>
    <row r="203" spans="1:7">
      <c r="A203" s="38" t="s">
        <v>66</v>
      </c>
      <c r="B203" s="2">
        <v>410887</v>
      </c>
      <c r="C203" s="34">
        <v>33300</v>
      </c>
      <c r="D203" s="44" t="s">
        <v>81</v>
      </c>
      <c r="E203" s="53">
        <f t="shared" si="6"/>
        <v>484598</v>
      </c>
    </row>
    <row r="204" spans="1:7">
      <c r="A204" s="38" t="s">
        <v>66</v>
      </c>
      <c r="B204" s="2">
        <v>410888</v>
      </c>
      <c r="C204" s="34">
        <v>6550</v>
      </c>
      <c r="D204" s="1" t="s">
        <v>64</v>
      </c>
      <c r="E204" s="53">
        <f t="shared" si="6"/>
        <v>478048</v>
      </c>
    </row>
    <row r="205" spans="1:7">
      <c r="A205" s="38" t="s">
        <v>206</v>
      </c>
      <c r="B205" s="2">
        <v>410889</v>
      </c>
      <c r="C205" s="34">
        <v>25020</v>
      </c>
      <c r="D205" s="1" t="s">
        <v>207</v>
      </c>
      <c r="E205" s="53">
        <f t="shared" si="6"/>
        <v>453028</v>
      </c>
      <c r="G205" s="31"/>
    </row>
    <row r="206" spans="1:7">
      <c r="A206" s="38" t="s">
        <v>206</v>
      </c>
      <c r="B206" s="2">
        <v>410890</v>
      </c>
      <c r="C206" s="34">
        <v>27200</v>
      </c>
      <c r="D206" s="1" t="s">
        <v>208</v>
      </c>
      <c r="E206" s="53">
        <f t="shared" si="6"/>
        <v>425828</v>
      </c>
      <c r="G206" s="31"/>
    </row>
    <row r="207" spans="1:7">
      <c r="A207" s="38" t="s">
        <v>206</v>
      </c>
      <c r="B207" s="2">
        <v>410891</v>
      </c>
      <c r="C207" s="34">
        <v>39200</v>
      </c>
      <c r="D207" s="1" t="s">
        <v>208</v>
      </c>
      <c r="E207" s="53">
        <f t="shared" si="6"/>
        <v>386628</v>
      </c>
      <c r="G207">
        <f>F220+F196+F140+F75+F12</f>
        <v>5150000</v>
      </c>
    </row>
    <row r="208" spans="1:7">
      <c r="A208" s="38" t="s">
        <v>206</v>
      </c>
      <c r="B208" s="2">
        <v>410892</v>
      </c>
      <c r="C208" s="34">
        <v>620</v>
      </c>
      <c r="D208" s="1" t="s">
        <v>209</v>
      </c>
      <c r="E208" s="53">
        <f t="shared" si="6"/>
        <v>386008</v>
      </c>
    </row>
    <row r="209" spans="1:6">
      <c r="A209" s="38" t="s">
        <v>210</v>
      </c>
      <c r="B209" s="2">
        <v>410893</v>
      </c>
      <c r="C209" s="34">
        <v>18345</v>
      </c>
      <c r="D209" s="1" t="s">
        <v>211</v>
      </c>
      <c r="E209" s="53">
        <f t="shared" si="6"/>
        <v>367663</v>
      </c>
    </row>
    <row r="210" spans="1:6">
      <c r="A210" s="38" t="s">
        <v>210</v>
      </c>
      <c r="B210" s="2">
        <v>410894</v>
      </c>
      <c r="C210" s="34">
        <v>2134</v>
      </c>
      <c r="D210" s="1" t="s">
        <v>135</v>
      </c>
      <c r="E210" s="53">
        <f t="shared" si="6"/>
        <v>365529</v>
      </c>
    </row>
    <row r="211" spans="1:6">
      <c r="A211" s="38" t="s">
        <v>87</v>
      </c>
      <c r="B211" s="2">
        <v>410895</v>
      </c>
      <c r="C211" s="34">
        <v>228889</v>
      </c>
      <c r="D211" s="1" t="s">
        <v>107</v>
      </c>
      <c r="E211" s="53">
        <f t="shared" si="6"/>
        <v>136640</v>
      </c>
    </row>
    <row r="212" spans="1:6">
      <c r="A212" s="38" t="s">
        <v>87</v>
      </c>
      <c r="B212" s="2">
        <v>410896</v>
      </c>
      <c r="C212" s="34">
        <v>37500</v>
      </c>
      <c r="D212" s="30" t="s">
        <v>109</v>
      </c>
      <c r="E212" s="53">
        <f t="shared" si="6"/>
        <v>99140</v>
      </c>
    </row>
    <row r="213" spans="1:6">
      <c r="A213" s="38" t="s">
        <v>87</v>
      </c>
      <c r="B213" s="2">
        <v>410897</v>
      </c>
      <c r="C213" s="34">
        <v>18120</v>
      </c>
      <c r="D213" s="41" t="s">
        <v>94</v>
      </c>
      <c r="E213" s="53">
        <f t="shared" si="6"/>
        <v>81020</v>
      </c>
    </row>
    <row r="214" spans="1:6">
      <c r="A214" s="38" t="s">
        <v>87</v>
      </c>
      <c r="B214" s="2">
        <v>410898</v>
      </c>
      <c r="C214" s="34">
        <v>39128</v>
      </c>
      <c r="D214" s="1" t="s">
        <v>86</v>
      </c>
      <c r="E214" s="53">
        <f t="shared" si="6"/>
        <v>41892</v>
      </c>
    </row>
    <row r="215" spans="1:6">
      <c r="A215" s="38" t="s">
        <v>87</v>
      </c>
      <c r="B215" s="2">
        <v>410899</v>
      </c>
      <c r="C215" s="34">
        <v>27900</v>
      </c>
      <c r="D215" s="1" t="s">
        <v>137</v>
      </c>
      <c r="E215" s="53">
        <f t="shared" si="6"/>
        <v>13992</v>
      </c>
    </row>
    <row r="216" spans="1:6">
      <c r="A216" s="38" t="s">
        <v>87</v>
      </c>
      <c r="B216" s="2">
        <v>410900</v>
      </c>
      <c r="C216" s="34">
        <v>3100</v>
      </c>
      <c r="D216" s="1" t="s">
        <v>138</v>
      </c>
      <c r="E216" s="53">
        <f t="shared" si="6"/>
        <v>10892</v>
      </c>
    </row>
    <row r="217" spans="1:6">
      <c r="A217" s="2" t="s">
        <v>212</v>
      </c>
      <c r="B217" s="2">
        <v>618551</v>
      </c>
      <c r="C217" s="34">
        <v>2000</v>
      </c>
      <c r="D217" s="1" t="s">
        <v>213</v>
      </c>
      <c r="E217" s="53">
        <f t="shared" si="6"/>
        <v>8892</v>
      </c>
    </row>
    <row r="218" spans="1:6">
      <c r="A218" s="2" t="s">
        <v>212</v>
      </c>
      <c r="B218" s="2">
        <v>618552</v>
      </c>
      <c r="C218" s="34">
        <v>3000</v>
      </c>
      <c r="D218" s="1" t="s">
        <v>89</v>
      </c>
      <c r="E218" s="53">
        <f t="shared" si="6"/>
        <v>5892</v>
      </c>
    </row>
    <row r="219" spans="1:6">
      <c r="A219" s="2" t="s">
        <v>214</v>
      </c>
      <c r="B219" s="2">
        <v>618553</v>
      </c>
      <c r="C219" s="34">
        <v>3355</v>
      </c>
      <c r="D219" s="1" t="s">
        <v>89</v>
      </c>
      <c r="E219" s="53">
        <f t="shared" si="6"/>
        <v>2537</v>
      </c>
    </row>
    <row r="220" spans="1:6">
      <c r="A220" s="2" t="s">
        <v>215</v>
      </c>
      <c r="B220" s="2"/>
      <c r="C220" s="34"/>
      <c r="D220" s="30" t="s">
        <v>133</v>
      </c>
      <c r="E220" s="53">
        <f t="shared" si="6"/>
        <v>1862537</v>
      </c>
      <c r="F220" s="133">
        <v>1860000</v>
      </c>
    </row>
    <row r="221" spans="1:6">
      <c r="A221" s="2" t="s">
        <v>215</v>
      </c>
      <c r="B221">
        <v>618554</v>
      </c>
      <c r="C221">
        <v>3795</v>
      </c>
      <c r="D221" s="1" t="s">
        <v>148</v>
      </c>
      <c r="E221" s="53">
        <f t="shared" si="6"/>
        <v>1858742</v>
      </c>
    </row>
    <row r="222" spans="1:6" ht="15.75" customHeight="1">
      <c r="A222" s="2" t="s">
        <v>216</v>
      </c>
      <c r="B222">
        <v>618555</v>
      </c>
      <c r="C222">
        <v>33300</v>
      </c>
      <c r="D222" s="44" t="s">
        <v>81</v>
      </c>
      <c r="E222" s="53">
        <f t="shared" si="6"/>
        <v>1825442</v>
      </c>
    </row>
    <row r="223" spans="1:6">
      <c r="A223" s="2" t="s">
        <v>216</v>
      </c>
      <c r="B223">
        <v>618556</v>
      </c>
      <c r="C223">
        <v>6550</v>
      </c>
      <c r="D223" s="1" t="s">
        <v>64</v>
      </c>
      <c r="E223" s="53">
        <f t="shared" si="6"/>
        <v>1818892</v>
      </c>
    </row>
    <row r="224" spans="1:6">
      <c r="A224" s="2" t="s">
        <v>216</v>
      </c>
      <c r="B224">
        <v>618557</v>
      </c>
      <c r="C224">
        <v>10000</v>
      </c>
      <c r="D224" t="s">
        <v>217</v>
      </c>
      <c r="E224" s="53">
        <f t="shared" si="6"/>
        <v>1808892</v>
      </c>
    </row>
    <row r="225" spans="1:5">
      <c r="A225" s="2" t="s">
        <v>216</v>
      </c>
      <c r="B225">
        <v>618558</v>
      </c>
      <c r="C225">
        <v>10000</v>
      </c>
      <c r="D225" t="s">
        <v>217</v>
      </c>
      <c r="E225" s="53">
        <f t="shared" si="6"/>
        <v>1798892</v>
      </c>
    </row>
    <row r="226" spans="1:5">
      <c r="A226" s="2" t="s">
        <v>216</v>
      </c>
      <c r="B226">
        <v>618559</v>
      </c>
      <c r="C226">
        <v>20000</v>
      </c>
      <c r="D226" t="s">
        <v>218</v>
      </c>
      <c r="E226" s="53">
        <f t="shared" si="6"/>
        <v>1778892</v>
      </c>
    </row>
    <row r="227" spans="1:5">
      <c r="A227" s="2" t="s">
        <v>216</v>
      </c>
      <c r="B227">
        <v>618560</v>
      </c>
      <c r="C227">
        <v>10000</v>
      </c>
      <c r="D227" t="s">
        <v>217</v>
      </c>
      <c r="E227" s="53">
        <f t="shared" si="6"/>
        <v>1768892</v>
      </c>
    </row>
    <row r="228" spans="1:5">
      <c r="A228" s="2" t="s">
        <v>216</v>
      </c>
      <c r="B228">
        <v>618561</v>
      </c>
      <c r="C228">
        <v>20000</v>
      </c>
      <c r="D228" t="s">
        <v>218</v>
      </c>
      <c r="E228" s="53">
        <f t="shared" si="6"/>
        <v>1748892</v>
      </c>
    </row>
    <row r="229" spans="1:5">
      <c r="A229" s="2" t="s">
        <v>216</v>
      </c>
      <c r="B229">
        <v>618562</v>
      </c>
      <c r="C229">
        <v>20000</v>
      </c>
      <c r="D229" t="s">
        <v>218</v>
      </c>
      <c r="E229" s="53">
        <f t="shared" si="6"/>
        <v>1728892</v>
      </c>
    </row>
    <row r="230" spans="1:5">
      <c r="A230" s="2" t="s">
        <v>219</v>
      </c>
      <c r="B230">
        <v>618563</v>
      </c>
      <c r="C230">
        <v>56100</v>
      </c>
      <c r="D230" t="s">
        <v>108</v>
      </c>
      <c r="E230" s="53">
        <f t="shared" si="6"/>
        <v>1672792</v>
      </c>
    </row>
    <row r="231" spans="1:5">
      <c r="A231" s="2" t="s">
        <v>219</v>
      </c>
      <c r="B231">
        <v>618564</v>
      </c>
      <c r="C231">
        <v>12835</v>
      </c>
      <c r="D231" t="s">
        <v>94</v>
      </c>
      <c r="E231" s="53">
        <f t="shared" si="6"/>
        <v>1659957</v>
      </c>
    </row>
    <row r="232" spans="1:5">
      <c r="A232" s="2" t="s">
        <v>219</v>
      </c>
      <c r="B232">
        <v>618565</v>
      </c>
      <c r="C232">
        <v>228515</v>
      </c>
      <c r="D232" t="s">
        <v>67</v>
      </c>
      <c r="E232" s="53">
        <f t="shared" si="6"/>
        <v>1431442</v>
      </c>
    </row>
    <row r="233" spans="1:5">
      <c r="A233" s="2" t="s">
        <v>219</v>
      </c>
      <c r="B233">
        <v>618566</v>
      </c>
      <c r="C233">
        <v>8000</v>
      </c>
      <c r="D233" t="s">
        <v>89</v>
      </c>
      <c r="E233" s="53">
        <f t="shared" si="6"/>
        <v>1423442</v>
      </c>
    </row>
    <row r="234" spans="1:5">
      <c r="A234" s="2" t="s">
        <v>220</v>
      </c>
      <c r="B234">
        <v>618567</v>
      </c>
      <c r="C234">
        <v>39128</v>
      </c>
      <c r="D234" s="1" t="s">
        <v>221</v>
      </c>
      <c r="E234" s="53">
        <f t="shared" si="6"/>
        <v>1384314</v>
      </c>
    </row>
    <row r="235" spans="1:5">
      <c r="A235" s="2" t="s">
        <v>220</v>
      </c>
      <c r="B235">
        <v>618568</v>
      </c>
      <c r="C235">
        <v>27900</v>
      </c>
      <c r="D235" s="1" t="s">
        <v>137</v>
      </c>
      <c r="E235" s="53">
        <f t="shared" si="6"/>
        <v>1356414</v>
      </c>
    </row>
    <row r="236" spans="1:5">
      <c r="A236" s="2" t="s">
        <v>220</v>
      </c>
      <c r="B236">
        <v>618569</v>
      </c>
      <c r="C236" s="34">
        <v>3100</v>
      </c>
      <c r="D236" s="1" t="s">
        <v>222</v>
      </c>
      <c r="E236" s="53">
        <f t="shared" si="6"/>
        <v>1353314</v>
      </c>
    </row>
    <row r="237" spans="1:5">
      <c r="A237" s="2" t="s">
        <v>220</v>
      </c>
      <c r="B237">
        <v>618570</v>
      </c>
      <c r="C237" s="34">
        <v>433</v>
      </c>
      <c r="D237" s="1" t="s">
        <v>105</v>
      </c>
      <c r="E237" s="53">
        <f t="shared" si="6"/>
        <v>1352881</v>
      </c>
    </row>
    <row r="238" spans="1:5">
      <c r="A238" s="2" t="s">
        <v>220</v>
      </c>
      <c r="B238">
        <v>618571</v>
      </c>
      <c r="C238" s="34">
        <v>33674</v>
      </c>
      <c r="D238" s="44" t="s">
        <v>81</v>
      </c>
      <c r="E238" s="53">
        <f t="shared" si="6"/>
        <v>1319207</v>
      </c>
    </row>
    <row r="239" spans="1:5">
      <c r="A239" s="2" t="s">
        <v>220</v>
      </c>
      <c r="B239">
        <v>618572</v>
      </c>
      <c r="C239" s="34">
        <v>6550</v>
      </c>
      <c r="D239" s="1" t="s">
        <v>64</v>
      </c>
      <c r="E239" s="53">
        <f t="shared" si="6"/>
        <v>1312657</v>
      </c>
    </row>
    <row r="240" spans="1:5">
      <c r="A240" s="2" t="s">
        <v>223</v>
      </c>
      <c r="B240">
        <v>618573</v>
      </c>
      <c r="C240" s="34">
        <v>2133</v>
      </c>
      <c r="D240" s="1" t="s">
        <v>135</v>
      </c>
      <c r="E240" s="53">
        <f t="shared" si="6"/>
        <v>1310524</v>
      </c>
    </row>
    <row r="241" spans="1:7">
      <c r="A241" s="2" t="s">
        <v>223</v>
      </c>
      <c r="B241">
        <v>618574</v>
      </c>
      <c r="C241" s="34">
        <v>10695</v>
      </c>
      <c r="D241" s="1" t="s">
        <v>142</v>
      </c>
      <c r="E241" s="53">
        <f t="shared" si="6"/>
        <v>1299829</v>
      </c>
      <c r="G241">
        <f>C222+C223+C230+C231+C232+C233+C234+C237+C238+C239</f>
        <v>425085</v>
      </c>
    </row>
    <row r="242" spans="1:7">
      <c r="A242" s="2" t="s">
        <v>223</v>
      </c>
      <c r="B242">
        <v>618575</v>
      </c>
      <c r="C242" s="34">
        <v>10000</v>
      </c>
      <c r="D242" t="s">
        <v>217</v>
      </c>
      <c r="E242" s="53">
        <f t="shared" si="6"/>
        <v>1289829</v>
      </c>
    </row>
    <row r="243" spans="1:7">
      <c r="A243" s="2" t="s">
        <v>223</v>
      </c>
      <c r="B243">
        <v>618576</v>
      </c>
      <c r="C243" s="34">
        <v>10000</v>
      </c>
      <c r="D243" t="s">
        <v>217</v>
      </c>
      <c r="E243" s="53">
        <f t="shared" si="6"/>
        <v>1279829</v>
      </c>
    </row>
    <row r="244" spans="1:7">
      <c r="A244" s="2" t="s">
        <v>223</v>
      </c>
      <c r="B244">
        <v>618577</v>
      </c>
      <c r="C244" s="34">
        <v>10000</v>
      </c>
      <c r="D244" t="s">
        <v>217</v>
      </c>
      <c r="E244" s="53">
        <f t="shared" si="6"/>
        <v>1269829</v>
      </c>
    </row>
    <row r="245" spans="1:7">
      <c r="A245" s="2" t="s">
        <v>223</v>
      </c>
      <c r="B245">
        <v>618578</v>
      </c>
      <c r="C245" s="34">
        <v>10000</v>
      </c>
      <c r="D245" t="s">
        <v>217</v>
      </c>
      <c r="E245" s="53">
        <f t="shared" si="6"/>
        <v>1259829</v>
      </c>
      <c r="G245">
        <f>1860000-762162</f>
        <v>1097838</v>
      </c>
    </row>
    <row r="246" spans="1:7">
      <c r="A246" s="2" t="s">
        <v>223</v>
      </c>
      <c r="B246">
        <v>618579</v>
      </c>
      <c r="C246" s="34">
        <v>10000</v>
      </c>
      <c r="D246" t="s">
        <v>217</v>
      </c>
      <c r="E246" s="53">
        <f t="shared" si="6"/>
        <v>1249829</v>
      </c>
    </row>
    <row r="247" spans="1:7">
      <c r="A247" s="2" t="s">
        <v>223</v>
      </c>
      <c r="B247">
        <v>618580</v>
      </c>
      <c r="C247" s="34">
        <v>10000</v>
      </c>
      <c r="D247" t="s">
        <v>217</v>
      </c>
      <c r="E247" s="53">
        <f t="shared" si="6"/>
        <v>1239829</v>
      </c>
    </row>
    <row r="248" spans="1:7">
      <c r="A248" s="2" t="s">
        <v>223</v>
      </c>
      <c r="B248">
        <v>618581</v>
      </c>
      <c r="C248" s="34">
        <v>20000</v>
      </c>
      <c r="D248" t="s">
        <v>218</v>
      </c>
      <c r="E248" s="53">
        <f t="shared" si="6"/>
        <v>1219829</v>
      </c>
    </row>
    <row r="249" spans="1:7">
      <c r="A249" s="2" t="s">
        <v>223</v>
      </c>
      <c r="B249">
        <v>618582</v>
      </c>
      <c r="C249" s="34">
        <v>20000</v>
      </c>
      <c r="D249" t="s">
        <v>218</v>
      </c>
      <c r="E249" s="53">
        <f t="shared" si="6"/>
        <v>1199829</v>
      </c>
    </row>
    <row r="250" spans="1:7">
      <c r="A250" s="2" t="s">
        <v>301</v>
      </c>
      <c r="B250">
        <v>618583</v>
      </c>
      <c r="C250" s="34">
        <v>181726</v>
      </c>
      <c r="D250" s="1" t="s">
        <v>224</v>
      </c>
      <c r="E250" s="53">
        <f t="shared" si="6"/>
        <v>1018103</v>
      </c>
    </row>
    <row r="251" spans="1:7">
      <c r="A251" s="2" t="s">
        <v>301</v>
      </c>
      <c r="B251">
        <v>618584</v>
      </c>
      <c r="C251" s="34">
        <v>60575</v>
      </c>
      <c r="D251" t="s">
        <v>310</v>
      </c>
      <c r="E251" s="53">
        <f t="shared" si="6"/>
        <v>957528</v>
      </c>
    </row>
    <row r="252" spans="1:7">
      <c r="A252" s="2" t="s">
        <v>301</v>
      </c>
      <c r="B252">
        <v>618585</v>
      </c>
      <c r="C252" s="34">
        <v>4230</v>
      </c>
      <c r="D252" s="1" t="s">
        <v>143</v>
      </c>
      <c r="E252" s="53">
        <f t="shared" si="6"/>
        <v>953298</v>
      </c>
      <c r="G252">
        <f>C249+C247+C248+C246+C245+C244+C243+C242+C241+C240+C236+C235+C229+C228+C227+C226+C225+C224+C221</f>
        <v>237623</v>
      </c>
    </row>
    <row r="253" spans="1:7">
      <c r="A253" s="2" t="s">
        <v>301</v>
      </c>
      <c r="B253">
        <v>618586</v>
      </c>
      <c r="C253" s="34">
        <v>25854</v>
      </c>
      <c r="D253" s="1" t="s">
        <v>306</v>
      </c>
      <c r="E253" s="53">
        <f t="shared" si="6"/>
        <v>927444</v>
      </c>
    </row>
    <row r="254" spans="1:7">
      <c r="A254" s="2" t="s">
        <v>302</v>
      </c>
      <c r="B254">
        <v>618587</v>
      </c>
      <c r="C254" s="34">
        <v>94776</v>
      </c>
      <c r="D254" s="1" t="s">
        <v>226</v>
      </c>
      <c r="E254" s="53">
        <f t="shared" si="6"/>
        <v>832668</v>
      </c>
    </row>
    <row r="255" spans="1:7">
      <c r="A255" s="2" t="s">
        <v>302</v>
      </c>
      <c r="B255">
        <v>618588</v>
      </c>
      <c r="C255" s="47">
        <v>23612</v>
      </c>
      <c r="D255" s="30" t="s">
        <v>307</v>
      </c>
      <c r="E255" s="53">
        <f t="shared" si="6"/>
        <v>809056</v>
      </c>
    </row>
    <row r="256" spans="1:7">
      <c r="A256" s="2" t="s">
        <v>303</v>
      </c>
      <c r="B256">
        <v>618589</v>
      </c>
      <c r="C256" s="34">
        <v>3020</v>
      </c>
      <c r="D256" s="1" t="s">
        <v>94</v>
      </c>
      <c r="E256" s="53">
        <f t="shared" si="6"/>
        <v>806036</v>
      </c>
      <c r="G256" s="31">
        <f>E253-C254-C255</f>
        <v>809056</v>
      </c>
    </row>
    <row r="257" spans="1:10">
      <c r="A257" s="2" t="s">
        <v>304</v>
      </c>
      <c r="B257">
        <v>618590</v>
      </c>
      <c r="C257" s="34">
        <v>232005</v>
      </c>
      <c r="D257" s="1" t="s">
        <v>309</v>
      </c>
      <c r="E257" s="53">
        <f t="shared" si="6"/>
        <v>574031</v>
      </c>
    </row>
    <row r="258" spans="1:10">
      <c r="A258" s="2" t="s">
        <v>304</v>
      </c>
      <c r="B258">
        <v>618591</v>
      </c>
      <c r="C258" s="34">
        <v>53900</v>
      </c>
      <c r="D258" s="1" t="s">
        <v>308</v>
      </c>
      <c r="E258" s="53">
        <f t="shared" si="6"/>
        <v>520131</v>
      </c>
    </row>
    <row r="259" spans="1:10">
      <c r="A259" s="2" t="s">
        <v>304</v>
      </c>
      <c r="B259">
        <v>618592</v>
      </c>
      <c r="C259" s="34">
        <v>16610</v>
      </c>
      <c r="D259" s="1" t="s">
        <v>94</v>
      </c>
      <c r="E259" s="53">
        <f t="shared" ref="E259:E265" si="7">E258-C259+F259</f>
        <v>503521</v>
      </c>
    </row>
    <row r="260" spans="1:10">
      <c r="A260" s="2" t="s">
        <v>304</v>
      </c>
      <c r="B260">
        <v>618593</v>
      </c>
      <c r="C260" s="34">
        <v>40868</v>
      </c>
      <c r="D260" s="1" t="s">
        <v>221</v>
      </c>
      <c r="E260" s="53">
        <f t="shared" si="7"/>
        <v>462653</v>
      </c>
    </row>
    <row r="261" spans="1:10">
      <c r="A261" s="2" t="s">
        <v>305</v>
      </c>
      <c r="B261">
        <v>618594</v>
      </c>
      <c r="C261" s="34">
        <v>33674</v>
      </c>
      <c r="D261" s="44" t="s">
        <v>81</v>
      </c>
      <c r="E261" s="53">
        <f t="shared" si="7"/>
        <v>428979</v>
      </c>
    </row>
    <row r="262" spans="1:10">
      <c r="A262" s="2" t="s">
        <v>305</v>
      </c>
      <c r="B262">
        <v>618595</v>
      </c>
      <c r="C262" s="34">
        <v>6550</v>
      </c>
      <c r="D262" s="1" t="s">
        <v>64</v>
      </c>
      <c r="E262" s="53">
        <f t="shared" si="7"/>
        <v>422429</v>
      </c>
      <c r="G262" s="124"/>
      <c r="H262" s="2"/>
      <c r="I262" s="2"/>
      <c r="J262" s="2"/>
    </row>
    <row r="263" spans="1:10">
      <c r="A263" s="2" t="s">
        <v>305</v>
      </c>
      <c r="B263">
        <v>618596</v>
      </c>
      <c r="C263" s="47">
        <v>433</v>
      </c>
      <c r="D263" s="92" t="s">
        <v>105</v>
      </c>
      <c r="E263" s="53">
        <f t="shared" si="7"/>
        <v>421996</v>
      </c>
      <c r="G263" s="124"/>
      <c r="H263" s="2"/>
      <c r="I263" s="2"/>
      <c r="J263" s="2"/>
    </row>
    <row r="264" spans="1:10">
      <c r="A264" s="2" t="s">
        <v>305</v>
      </c>
      <c r="B264">
        <v>618597</v>
      </c>
      <c r="C264" s="34">
        <v>5000</v>
      </c>
      <c r="D264" s="1" t="s">
        <v>106</v>
      </c>
      <c r="E264" s="53">
        <f t="shared" si="7"/>
        <v>416996</v>
      </c>
      <c r="G264" s="124"/>
      <c r="H264" s="2"/>
      <c r="I264" s="2"/>
      <c r="J264" s="2"/>
    </row>
    <row r="265" spans="1:10" ht="18" customHeight="1">
      <c r="A265" s="2" t="s">
        <v>305</v>
      </c>
      <c r="B265">
        <v>618598</v>
      </c>
      <c r="C265" s="34">
        <v>7700</v>
      </c>
      <c r="D265" s="30" t="s">
        <v>89</v>
      </c>
      <c r="E265" s="53">
        <f t="shared" si="7"/>
        <v>409296</v>
      </c>
      <c r="G265" s="124"/>
      <c r="H265" s="2"/>
      <c r="I265" s="2"/>
      <c r="J265" s="2"/>
    </row>
    <row r="266" spans="1:10">
      <c r="A266" s="2" t="s">
        <v>323</v>
      </c>
      <c r="B266" s="2">
        <v>618599</v>
      </c>
      <c r="C266" s="34">
        <v>2006</v>
      </c>
      <c r="D266" s="1" t="s">
        <v>227</v>
      </c>
      <c r="E266" s="53">
        <f>E265-C266+F266</f>
        <v>407290</v>
      </c>
      <c r="F266" s="129"/>
      <c r="G266" s="124"/>
      <c r="H266" s="2"/>
      <c r="I266" s="2"/>
      <c r="J266" s="2"/>
    </row>
    <row r="267" spans="1:10">
      <c r="A267" s="2" t="s">
        <v>323</v>
      </c>
      <c r="B267" s="2">
        <v>618600</v>
      </c>
      <c r="C267" s="47">
        <v>2133</v>
      </c>
      <c r="D267" s="30" t="s">
        <v>135</v>
      </c>
      <c r="E267" s="53">
        <f>E266-C267+F267</f>
        <v>405157</v>
      </c>
      <c r="F267" s="129"/>
      <c r="G267" s="124"/>
      <c r="H267" s="2"/>
      <c r="I267" s="2"/>
      <c r="J267" s="2"/>
    </row>
    <row r="268" spans="1:10">
      <c r="A268" s="2" t="s">
        <v>342</v>
      </c>
      <c r="B268" s="2">
        <v>646151</v>
      </c>
      <c r="C268" s="34">
        <v>871</v>
      </c>
      <c r="D268" s="30" t="s">
        <v>136</v>
      </c>
      <c r="E268" s="53">
        <f>E267-C268+F268</f>
        <v>404286</v>
      </c>
      <c r="G268" s="124"/>
      <c r="H268" s="2"/>
      <c r="I268" s="2"/>
      <c r="J268" s="2"/>
    </row>
    <row r="269" spans="1:10">
      <c r="A269" s="2" t="s">
        <v>342</v>
      </c>
      <c r="B269" s="2">
        <v>646152</v>
      </c>
      <c r="C269" s="34">
        <v>27900</v>
      </c>
      <c r="D269" s="1" t="s">
        <v>333</v>
      </c>
      <c r="E269" s="53">
        <f t="shared" ref="E269:E276" si="8">E268-C269+F269</f>
        <v>376386</v>
      </c>
      <c r="G269" s="124"/>
      <c r="H269" s="2"/>
      <c r="I269" s="2"/>
      <c r="J269" s="2"/>
    </row>
    <row r="270" spans="1:10" ht="15.75">
      <c r="A270" s="2" t="s">
        <v>342</v>
      </c>
      <c r="B270" s="2">
        <v>646153</v>
      </c>
      <c r="C270" s="34">
        <v>3100</v>
      </c>
      <c r="D270" s="49" t="s">
        <v>334</v>
      </c>
      <c r="E270" s="53">
        <f t="shared" si="8"/>
        <v>373286</v>
      </c>
      <c r="G270" s="124"/>
      <c r="H270" s="2"/>
      <c r="I270" s="2"/>
      <c r="J270" s="2"/>
    </row>
    <row r="271" spans="1:10" ht="15.75">
      <c r="A271" s="2" t="s">
        <v>342</v>
      </c>
      <c r="B271" s="2">
        <v>646154</v>
      </c>
      <c r="C271" s="34">
        <v>5374</v>
      </c>
      <c r="D271" s="49" t="s">
        <v>142</v>
      </c>
      <c r="E271" s="53">
        <f t="shared" si="8"/>
        <v>367912</v>
      </c>
      <c r="G271" s="124"/>
      <c r="H271" s="2"/>
      <c r="I271" s="2"/>
      <c r="J271" s="2"/>
    </row>
    <row r="272" spans="1:10">
      <c r="A272" s="2" t="s">
        <v>342</v>
      </c>
      <c r="B272" s="2">
        <v>646155</v>
      </c>
      <c r="C272" s="34">
        <v>5374</v>
      </c>
      <c r="D272" s="1" t="s">
        <v>142</v>
      </c>
      <c r="E272" s="53">
        <f t="shared" si="8"/>
        <v>362538</v>
      </c>
      <c r="G272" s="124"/>
      <c r="H272" s="2"/>
      <c r="I272" s="2"/>
      <c r="J272" s="2"/>
    </row>
    <row r="273" spans="1:10">
      <c r="A273" s="2" t="s">
        <v>342</v>
      </c>
      <c r="B273" s="2">
        <v>646156</v>
      </c>
      <c r="C273" s="34">
        <v>10000</v>
      </c>
      <c r="D273" s="1" t="s">
        <v>335</v>
      </c>
      <c r="E273" s="53">
        <f t="shared" si="8"/>
        <v>352538</v>
      </c>
      <c r="G273" s="125"/>
      <c r="H273" s="2"/>
      <c r="I273" s="2"/>
      <c r="J273" s="2"/>
    </row>
    <row r="274" spans="1:10">
      <c r="A274" s="2" t="s">
        <v>342</v>
      </c>
      <c r="B274" s="2">
        <v>646157</v>
      </c>
      <c r="C274" s="34">
        <v>10000</v>
      </c>
      <c r="D274" s="1" t="s">
        <v>335</v>
      </c>
      <c r="E274" s="53">
        <f t="shared" si="8"/>
        <v>342538</v>
      </c>
      <c r="G274" s="124"/>
      <c r="H274" s="2"/>
      <c r="I274" s="2"/>
      <c r="J274" s="2"/>
    </row>
    <row r="275" spans="1:10">
      <c r="A275" s="2" t="s">
        <v>342</v>
      </c>
      <c r="B275" s="2">
        <v>646158</v>
      </c>
      <c r="C275" s="47">
        <v>10000</v>
      </c>
      <c r="D275" s="1" t="s">
        <v>335</v>
      </c>
      <c r="E275" s="53">
        <f t="shared" si="8"/>
        <v>332538</v>
      </c>
      <c r="G275" s="124"/>
      <c r="H275" s="35"/>
      <c r="I275" s="2"/>
      <c r="J275" s="2"/>
    </row>
    <row r="276" spans="1:10">
      <c r="A276" s="2" t="s">
        <v>342</v>
      </c>
      <c r="B276" s="2">
        <v>646159</v>
      </c>
      <c r="C276" s="47">
        <v>10000</v>
      </c>
      <c r="D276" s="1" t="s">
        <v>335</v>
      </c>
      <c r="E276" s="53">
        <f t="shared" si="8"/>
        <v>322538</v>
      </c>
      <c r="G276" s="124"/>
      <c r="H276" s="35"/>
      <c r="I276" s="2"/>
      <c r="J276" s="2"/>
    </row>
    <row r="277" spans="1:10">
      <c r="A277" s="2" t="s">
        <v>342</v>
      </c>
      <c r="B277" s="2">
        <v>646160</v>
      </c>
      <c r="C277" s="47">
        <v>80000</v>
      </c>
      <c r="D277" s="1" t="s">
        <v>336</v>
      </c>
      <c r="E277" s="53">
        <f>E276-C277+F277</f>
        <v>242538</v>
      </c>
      <c r="G277" s="124"/>
      <c r="H277" s="35"/>
      <c r="I277" s="2"/>
      <c r="J277" s="2"/>
    </row>
    <row r="278" spans="1:10">
      <c r="A278" s="2" t="s">
        <v>342</v>
      </c>
      <c r="B278" s="2">
        <v>646161</v>
      </c>
      <c r="C278" s="34">
        <v>90000</v>
      </c>
      <c r="D278" s="1" t="s">
        <v>336</v>
      </c>
      <c r="E278" s="53">
        <f>E277-C278+F278</f>
        <v>152538</v>
      </c>
      <c r="G278" s="124"/>
      <c r="H278" s="35"/>
      <c r="I278" s="2"/>
      <c r="J278" s="2"/>
    </row>
    <row r="279" spans="1:10">
      <c r="A279" s="2" t="s">
        <v>343</v>
      </c>
      <c r="B279" s="2">
        <v>646162</v>
      </c>
      <c r="C279" s="34">
        <v>10000</v>
      </c>
      <c r="D279" s="1" t="s">
        <v>335</v>
      </c>
      <c r="E279" s="53">
        <f>E278-C279+F279</f>
        <v>142538</v>
      </c>
      <c r="G279" s="124"/>
      <c r="H279" s="35"/>
      <c r="I279" s="2"/>
      <c r="J279" s="2"/>
    </row>
    <row r="280" spans="1:10">
      <c r="A280" s="2" t="s">
        <v>343</v>
      </c>
      <c r="B280" s="2">
        <v>646163</v>
      </c>
      <c r="C280" s="34">
        <v>20000</v>
      </c>
      <c r="D280" s="1" t="s">
        <v>335</v>
      </c>
      <c r="E280" s="53">
        <f t="shared" ref="E280:E287" si="9">E279-C280+F280</f>
        <v>122538</v>
      </c>
      <c r="G280" s="124"/>
      <c r="H280" s="35"/>
      <c r="I280" s="2"/>
      <c r="J280" s="2"/>
    </row>
    <row r="281" spans="1:10">
      <c r="A281" s="2" t="s">
        <v>343</v>
      </c>
      <c r="B281" s="2">
        <v>646164</v>
      </c>
      <c r="C281" s="34">
        <v>20000</v>
      </c>
      <c r="D281" s="1" t="s">
        <v>335</v>
      </c>
      <c r="E281" s="53">
        <f t="shared" si="9"/>
        <v>102538</v>
      </c>
      <c r="G281" s="124"/>
      <c r="H281" s="35"/>
      <c r="I281" s="2"/>
      <c r="J281" s="2"/>
    </row>
    <row r="282" spans="1:10">
      <c r="A282" s="2" t="s">
        <v>343</v>
      </c>
      <c r="B282" s="2">
        <v>646165</v>
      </c>
      <c r="C282" s="34">
        <v>20000</v>
      </c>
      <c r="D282" s="1" t="s">
        <v>335</v>
      </c>
      <c r="E282" s="53">
        <f t="shared" si="9"/>
        <v>82538</v>
      </c>
      <c r="G282" s="124"/>
      <c r="H282" s="35"/>
      <c r="I282" s="2"/>
      <c r="J282" s="2"/>
    </row>
    <row r="283" spans="1:10">
      <c r="A283" s="2" t="s">
        <v>343</v>
      </c>
      <c r="B283" s="2">
        <v>646166</v>
      </c>
      <c r="C283" s="34">
        <v>20000</v>
      </c>
      <c r="D283" s="1" t="s">
        <v>335</v>
      </c>
      <c r="E283" s="53">
        <f t="shared" si="9"/>
        <v>62538</v>
      </c>
      <c r="G283" s="124"/>
      <c r="H283" s="35"/>
      <c r="I283" s="2"/>
      <c r="J283" s="2"/>
    </row>
    <row r="284" spans="1:10">
      <c r="A284" s="2" t="s">
        <v>343</v>
      </c>
      <c r="B284" s="2">
        <v>646167</v>
      </c>
      <c r="C284" s="34">
        <v>20000</v>
      </c>
      <c r="D284" s="1" t="s">
        <v>335</v>
      </c>
      <c r="E284" s="53">
        <f t="shared" si="9"/>
        <v>42538</v>
      </c>
      <c r="G284" s="124" t="e">
        <f>-H304</f>
        <v>#VALUE!</v>
      </c>
      <c r="H284" s="35"/>
      <c r="I284" s="2"/>
      <c r="J284" s="2"/>
    </row>
    <row r="285" spans="1:10">
      <c r="A285" s="2" t="s">
        <v>343</v>
      </c>
      <c r="B285" s="2">
        <v>646168</v>
      </c>
      <c r="C285" s="34">
        <v>20000</v>
      </c>
      <c r="D285" s="1" t="s">
        <v>335</v>
      </c>
      <c r="E285" s="53">
        <f t="shared" si="9"/>
        <v>22538</v>
      </c>
      <c r="G285" s="124"/>
      <c r="H285" s="35"/>
      <c r="I285" s="2"/>
      <c r="J285" s="2"/>
    </row>
    <row r="286" spans="1:10">
      <c r="A286" s="2" t="s">
        <v>343</v>
      </c>
      <c r="B286" s="2">
        <v>646169</v>
      </c>
      <c r="C286" s="34">
        <v>20000</v>
      </c>
      <c r="D286" s="1" t="s">
        <v>335</v>
      </c>
      <c r="E286" s="53">
        <f t="shared" si="9"/>
        <v>2538</v>
      </c>
      <c r="F286" s="129"/>
      <c r="G286" s="126"/>
      <c r="H286" s="35"/>
      <c r="I286" s="2"/>
      <c r="J286" s="2"/>
    </row>
    <row r="287" spans="1:10">
      <c r="A287" s="2" t="s">
        <v>343</v>
      </c>
      <c r="B287" s="2">
        <v>646170</v>
      </c>
      <c r="C287" s="34">
        <v>1000</v>
      </c>
      <c r="D287" s="1" t="s">
        <v>139</v>
      </c>
      <c r="E287" s="53">
        <f t="shared" si="9"/>
        <v>1538</v>
      </c>
      <c r="G287" s="124"/>
      <c r="H287" s="35"/>
      <c r="I287" s="2"/>
      <c r="J287" s="2"/>
    </row>
    <row r="288" spans="1:10">
      <c r="D288" s="1" t="s">
        <v>134</v>
      </c>
      <c r="E288" s="131" t="s">
        <v>345</v>
      </c>
      <c r="F288" s="133" t="s">
        <v>344</v>
      </c>
      <c r="G288" s="130"/>
      <c r="H288" s="35"/>
      <c r="I288" s="2"/>
      <c r="J288" s="2"/>
    </row>
    <row r="289" spans="1:10">
      <c r="A289" s="34" t="s">
        <v>347</v>
      </c>
      <c r="B289" s="2">
        <v>646171</v>
      </c>
      <c r="C289" s="34">
        <v>5170</v>
      </c>
      <c r="D289" s="30" t="s">
        <v>148</v>
      </c>
      <c r="E289" s="53">
        <v>496368</v>
      </c>
      <c r="G289" s="124"/>
      <c r="H289" s="35"/>
      <c r="I289" s="2"/>
      <c r="J289" s="2"/>
    </row>
    <row r="290" spans="1:10">
      <c r="A290" s="34" t="s">
        <v>347</v>
      </c>
      <c r="B290" s="2">
        <v>646172</v>
      </c>
      <c r="C290" s="34">
        <v>2134</v>
      </c>
      <c r="D290" s="1" t="s">
        <v>135</v>
      </c>
      <c r="E290" s="53">
        <v>494234</v>
      </c>
      <c r="G290" s="124"/>
      <c r="H290" s="35"/>
      <c r="I290" s="2"/>
      <c r="J290" s="2"/>
    </row>
    <row r="291" spans="1:10">
      <c r="A291" s="2"/>
      <c r="B291" s="2"/>
      <c r="C291" s="34"/>
      <c r="D291" s="1"/>
      <c r="E291" s="53"/>
      <c r="G291" s="124"/>
      <c r="H291" s="35"/>
      <c r="I291" s="2"/>
      <c r="J291" s="2"/>
    </row>
    <row r="292" spans="1:10">
      <c r="A292" s="2"/>
      <c r="B292" s="2"/>
      <c r="C292" s="34"/>
      <c r="D292" s="1"/>
      <c r="E292" s="53"/>
      <c r="G292" s="124"/>
      <c r="H292" s="35"/>
      <c r="I292" s="2"/>
      <c r="J292" s="2"/>
    </row>
    <row r="293" spans="1:10">
      <c r="A293" s="34"/>
      <c r="B293" s="2"/>
      <c r="C293" s="34"/>
      <c r="D293" s="1"/>
      <c r="E293" s="53"/>
      <c r="G293" s="124"/>
      <c r="H293" s="35"/>
      <c r="I293" s="2"/>
      <c r="J293" s="2"/>
    </row>
    <row r="294" spans="1:10">
      <c r="A294" s="34"/>
      <c r="B294" s="2"/>
      <c r="C294" s="34"/>
      <c r="D294" s="1"/>
      <c r="E294" s="53"/>
      <c r="G294" s="124"/>
      <c r="H294" s="35"/>
      <c r="I294" s="2"/>
      <c r="J294" s="2"/>
    </row>
    <row r="295" spans="1:10">
      <c r="A295" s="34"/>
      <c r="B295" s="2"/>
      <c r="C295" s="34"/>
      <c r="D295" s="1"/>
      <c r="E295" s="53"/>
      <c r="G295" s="124" t="s">
        <v>346</v>
      </c>
      <c r="H295" s="35"/>
      <c r="I295" s="2"/>
      <c r="J295" s="2"/>
    </row>
    <row r="296" spans="1:10">
      <c r="A296" s="34"/>
      <c r="B296" s="2"/>
      <c r="C296" s="34"/>
      <c r="D296" s="1"/>
      <c r="E296" s="53"/>
      <c r="G296" s="124"/>
      <c r="H296" s="35"/>
      <c r="I296" s="2"/>
      <c r="J296" s="2"/>
    </row>
    <row r="297" spans="1:10">
      <c r="A297" s="34"/>
      <c r="B297" s="2"/>
      <c r="C297" s="34"/>
      <c r="D297" s="1"/>
      <c r="E297" s="53"/>
      <c r="G297" s="124"/>
      <c r="H297" s="35"/>
      <c r="I297" s="2"/>
      <c r="J297" s="2"/>
    </row>
    <row r="298" spans="1:10" ht="18" customHeight="1">
      <c r="A298" s="34"/>
      <c r="B298" s="2"/>
      <c r="C298" s="45"/>
      <c r="D298" s="1"/>
      <c r="E298" s="53"/>
      <c r="G298" s="124"/>
      <c r="H298" s="35"/>
      <c r="I298" s="2"/>
      <c r="J298" s="2"/>
    </row>
    <row r="299" spans="1:10">
      <c r="A299" s="34"/>
      <c r="B299" s="1"/>
      <c r="C299" s="45"/>
      <c r="D299" s="1"/>
      <c r="E299" s="53"/>
      <c r="G299" s="124"/>
      <c r="H299" s="35"/>
      <c r="I299" s="2"/>
      <c r="J299" s="2"/>
    </row>
    <row r="300" spans="1:10" ht="16.5" customHeight="1">
      <c r="A300" s="2"/>
      <c r="B300" s="2"/>
      <c r="C300" s="34"/>
      <c r="D300" s="1"/>
      <c r="E300" s="53"/>
      <c r="G300" s="124"/>
      <c r="H300" s="2"/>
      <c r="I300" s="2"/>
      <c r="J300" s="2"/>
    </row>
    <row r="301" spans="1:10">
      <c r="A301" s="2"/>
      <c r="B301" s="2"/>
      <c r="C301" s="34"/>
      <c r="D301" s="51"/>
      <c r="E301" s="53"/>
      <c r="G301" s="124"/>
      <c r="H301" s="2"/>
      <c r="I301" s="2"/>
      <c r="J301" s="2"/>
    </row>
    <row r="302" spans="1:10">
      <c r="A302" s="2"/>
      <c r="B302" s="2"/>
      <c r="C302" s="34"/>
      <c r="D302" s="51"/>
      <c r="E302" s="53"/>
      <c r="G302" s="124"/>
      <c r="H302" s="2"/>
      <c r="I302" s="2"/>
      <c r="J302" s="2"/>
    </row>
    <row r="303" spans="1:10">
      <c r="A303" s="2"/>
      <c r="B303" s="2"/>
      <c r="C303" s="34"/>
      <c r="D303" s="51"/>
      <c r="E303" s="53"/>
      <c r="G303" s="124"/>
      <c r="H303" s="2"/>
      <c r="I303" s="2"/>
      <c r="J303" s="2"/>
    </row>
    <row r="304" spans="1:10">
      <c r="A304" s="34"/>
      <c r="B304" s="2"/>
      <c r="C304" s="34"/>
      <c r="D304" s="51"/>
      <c r="E304" s="53"/>
      <c r="G304" s="124"/>
      <c r="H304" s="2" t="s">
        <v>113</v>
      </c>
      <c r="I304" s="2"/>
      <c r="J304" s="2"/>
    </row>
    <row r="305" spans="1:10">
      <c r="A305" s="34"/>
      <c r="B305" s="2"/>
      <c r="C305" s="34"/>
      <c r="D305" s="51"/>
      <c r="E305" s="53"/>
      <c r="G305" s="124"/>
      <c r="H305" s="2"/>
      <c r="I305" s="2"/>
      <c r="J305" s="2"/>
    </row>
    <row r="306" spans="1:10">
      <c r="A306" s="2"/>
      <c r="B306" s="1"/>
      <c r="C306" s="34"/>
      <c r="D306" s="51"/>
      <c r="E306" s="53"/>
      <c r="G306" s="124"/>
      <c r="H306" s="2"/>
      <c r="I306" s="2"/>
      <c r="J306" s="2"/>
    </row>
    <row r="307" spans="1:10">
      <c r="A307" s="34"/>
      <c r="B307" s="117"/>
      <c r="C307" s="34"/>
      <c r="D307" s="51"/>
      <c r="E307" s="53"/>
    </row>
    <row r="308" spans="1:10">
      <c r="A308" s="2"/>
      <c r="B308" s="1"/>
      <c r="C308" s="34"/>
      <c r="D308" s="51"/>
      <c r="E308" s="53"/>
    </row>
    <row r="309" spans="1:10">
      <c r="A309" s="2"/>
      <c r="B309" s="2"/>
      <c r="C309" s="34"/>
      <c r="D309" s="51"/>
      <c r="E309" s="53"/>
    </row>
    <row r="310" spans="1:10">
      <c r="A310" s="2"/>
      <c r="B310" s="2"/>
      <c r="C310" s="34"/>
      <c r="D310" s="51"/>
      <c r="E310" s="53"/>
    </row>
    <row r="311" spans="1:10">
      <c r="A311" s="2"/>
      <c r="B311" s="35"/>
      <c r="C311" s="34"/>
      <c r="D311" s="51"/>
      <c r="E311" s="53"/>
    </row>
    <row r="312" spans="1:10">
      <c r="A312" s="2"/>
      <c r="B312" s="35"/>
      <c r="C312" s="34"/>
      <c r="D312" s="51"/>
      <c r="E312" s="53"/>
    </row>
    <row r="313" spans="1:10">
      <c r="A313" s="2"/>
      <c r="B313" s="35"/>
      <c r="C313" s="34"/>
      <c r="D313" s="51"/>
      <c r="E313" s="53"/>
    </row>
    <row r="314" spans="1:10">
      <c r="A314" s="2"/>
      <c r="B314" s="35"/>
      <c r="C314" s="35"/>
      <c r="D314" s="51"/>
      <c r="E314" s="53"/>
      <c r="F314" s="139"/>
    </row>
    <row r="315" spans="1:10">
      <c r="A315" s="2"/>
      <c r="B315" s="35"/>
      <c r="C315" s="35"/>
      <c r="D315" s="51"/>
      <c r="E315" s="53"/>
    </row>
    <row r="316" spans="1:10">
      <c r="A316" s="2"/>
      <c r="B316" s="35"/>
      <c r="C316" s="35"/>
      <c r="D316" s="51"/>
      <c r="E316" s="53"/>
    </row>
    <row r="317" spans="1:10">
      <c r="A317" s="2"/>
      <c r="B317" s="35"/>
      <c r="C317" s="35"/>
      <c r="D317" s="51"/>
      <c r="E317" s="53"/>
    </row>
    <row r="318" spans="1:10">
      <c r="A318" s="2"/>
      <c r="B318" s="35"/>
      <c r="C318" s="35"/>
      <c r="D318" s="51"/>
      <c r="E318" s="53"/>
    </row>
    <row r="319" spans="1:10">
      <c r="A319" s="2"/>
      <c r="B319" s="35"/>
      <c r="C319" s="35"/>
      <c r="D319" s="51"/>
      <c r="E319" s="53"/>
    </row>
    <row r="320" spans="1:10">
      <c r="A320" s="2"/>
      <c r="B320" s="35"/>
      <c r="C320" s="35"/>
      <c r="D320" s="51"/>
      <c r="E320" s="53"/>
    </row>
    <row r="321" spans="1:5">
      <c r="A321" s="2"/>
      <c r="B321" s="35"/>
      <c r="C321" s="35"/>
      <c r="D321" s="51"/>
      <c r="E321" s="53"/>
    </row>
    <row r="322" spans="1:5">
      <c r="A322" s="2"/>
      <c r="B322" s="35"/>
      <c r="C322" s="35"/>
      <c r="D322" s="51"/>
      <c r="E322" s="53"/>
    </row>
    <row r="323" spans="1:5">
      <c r="A323" s="2"/>
      <c r="B323" s="35"/>
      <c r="C323" s="35"/>
      <c r="D323" s="51"/>
      <c r="E323" s="53"/>
    </row>
    <row r="324" spans="1:5">
      <c r="A324" s="2"/>
      <c r="B324" s="35"/>
      <c r="C324" s="35"/>
      <c r="D324" s="51"/>
      <c r="E324" s="53"/>
    </row>
    <row r="325" spans="1:5">
      <c r="A325" s="2"/>
      <c r="B325" s="35"/>
      <c r="C325" s="35"/>
      <c r="D325" s="51"/>
      <c r="E325" s="53"/>
    </row>
    <row r="326" spans="1:5">
      <c r="A326" s="2"/>
      <c r="B326" s="35"/>
      <c r="C326" s="35"/>
      <c r="D326" s="51"/>
      <c r="E326" s="53"/>
    </row>
    <row r="327" spans="1:5">
      <c r="A327" s="2"/>
      <c r="B327" s="35"/>
      <c r="C327" s="35"/>
      <c r="D327" s="51"/>
      <c r="E327" s="53"/>
    </row>
    <row r="328" spans="1:5">
      <c r="A328" s="2"/>
      <c r="B328" s="35"/>
      <c r="C328" s="35"/>
      <c r="D328" s="51"/>
      <c r="E328" s="53"/>
    </row>
    <row r="329" spans="1:5">
      <c r="A329" s="2"/>
      <c r="B329" s="35"/>
      <c r="C329" s="35"/>
      <c r="D329" s="51"/>
      <c r="E329" s="53"/>
    </row>
    <row r="330" spans="1:5">
      <c r="A330" s="2"/>
      <c r="B330" s="35"/>
      <c r="C330" s="35"/>
      <c r="D330" s="51"/>
      <c r="E330" s="53"/>
    </row>
    <row r="331" spans="1:5">
      <c r="A331" s="2"/>
      <c r="B331" s="35"/>
      <c r="C331" s="35"/>
      <c r="D331" s="51"/>
      <c r="E331" s="53"/>
    </row>
    <row r="332" spans="1:5">
      <c r="A332" s="2"/>
      <c r="B332" s="35"/>
      <c r="C332" s="35"/>
      <c r="D332" s="51"/>
      <c r="E332" s="53"/>
    </row>
    <row r="333" spans="1:5">
      <c r="A333" s="2"/>
      <c r="B333" s="35"/>
      <c r="C333" s="35"/>
      <c r="D333" s="51"/>
      <c r="E333" s="53"/>
    </row>
    <row r="334" spans="1:5">
      <c r="A334" s="2"/>
      <c r="B334" s="35"/>
      <c r="C334" s="35"/>
      <c r="D334" s="51"/>
      <c r="E334" s="53"/>
    </row>
    <row r="335" spans="1:5">
      <c r="A335" s="2"/>
      <c r="B335" s="35"/>
      <c r="C335" s="35"/>
      <c r="D335" s="51"/>
      <c r="E335" s="53"/>
    </row>
    <row r="336" spans="1:5">
      <c r="A336" s="2"/>
      <c r="B336" s="35"/>
      <c r="C336" s="35"/>
      <c r="D336" s="51"/>
      <c r="E336" s="53"/>
    </row>
    <row r="337" spans="1:8">
      <c r="A337" s="2"/>
      <c r="B337" s="35"/>
      <c r="C337" s="35"/>
      <c r="D337" s="51"/>
      <c r="E337" s="53"/>
    </row>
    <row r="338" spans="1:8">
      <c r="A338" s="2"/>
      <c r="B338" s="35"/>
      <c r="C338" s="35"/>
      <c r="D338" s="51"/>
      <c r="E338" s="53"/>
    </row>
    <row r="339" spans="1:8">
      <c r="A339" s="2"/>
      <c r="B339" s="35"/>
      <c r="C339" s="35"/>
      <c r="D339" s="51"/>
      <c r="E339" s="53"/>
    </row>
    <row r="340" spans="1:8">
      <c r="A340" s="2"/>
      <c r="B340" s="35"/>
      <c r="C340" s="35"/>
      <c r="D340" s="51"/>
      <c r="E340" s="53"/>
    </row>
    <row r="341" spans="1:8">
      <c r="A341" s="2"/>
      <c r="B341" s="35"/>
      <c r="C341" s="35"/>
      <c r="D341" s="51"/>
      <c r="E341" s="53"/>
    </row>
    <row r="342" spans="1:8">
      <c r="A342" s="2"/>
      <c r="C342" s="35"/>
      <c r="D342" s="52"/>
      <c r="E342" s="53"/>
      <c r="F342" s="129"/>
    </row>
    <row r="343" spans="1:8">
      <c r="A343" s="2"/>
      <c r="C343" s="35"/>
      <c r="D343" s="52"/>
      <c r="E343" s="53"/>
      <c r="F343" s="129"/>
    </row>
    <row r="344" spans="1:8">
      <c r="A344" s="2"/>
      <c r="B344" s="35"/>
      <c r="C344" s="35"/>
      <c r="D344" s="52"/>
      <c r="E344" s="53"/>
      <c r="F344" s="129"/>
      <c r="G344" s="54"/>
      <c r="H344" s="54"/>
    </row>
    <row r="345" spans="1:8" ht="19.5" customHeight="1">
      <c r="A345" s="2"/>
      <c r="B345" s="35"/>
      <c r="C345" s="35"/>
      <c r="D345" s="52"/>
      <c r="E345" s="53"/>
      <c r="F345" s="129"/>
      <c r="G345" s="55"/>
      <c r="H345" s="55"/>
    </row>
    <row r="346" spans="1:8" ht="19.5" customHeight="1">
      <c r="A346" s="2"/>
      <c r="B346" s="35"/>
      <c r="C346" s="35"/>
      <c r="D346" s="52"/>
      <c r="E346" s="53"/>
      <c r="F346" s="129"/>
      <c r="G346" s="55"/>
      <c r="H346" s="55"/>
    </row>
    <row r="347" spans="1:8" ht="18" customHeight="1">
      <c r="A347" s="2"/>
      <c r="B347" s="35"/>
      <c r="C347" s="35"/>
      <c r="D347" s="52"/>
      <c r="E347" s="53"/>
      <c r="F347" s="129"/>
      <c r="G347" s="55"/>
      <c r="H347" s="55"/>
    </row>
    <row r="348" spans="1:8" ht="24.95" customHeight="1">
      <c r="A348" s="2"/>
      <c r="B348" s="35"/>
      <c r="C348" s="35"/>
      <c r="D348" s="52"/>
      <c r="E348" s="53"/>
      <c r="F348" s="129"/>
      <c r="G348" s="55"/>
      <c r="H348" s="55"/>
    </row>
    <row r="349" spans="1:8" ht="24.95" customHeight="1">
      <c r="A349" s="2"/>
      <c r="B349" s="35"/>
      <c r="C349" s="35"/>
      <c r="D349" s="52"/>
      <c r="E349" s="53"/>
      <c r="F349" s="129"/>
      <c r="G349" s="55"/>
      <c r="H349" s="55"/>
    </row>
    <row r="350" spans="1:8" ht="24.95" customHeight="1">
      <c r="A350" s="2"/>
      <c r="B350" s="35"/>
      <c r="C350" s="35"/>
      <c r="D350" s="52"/>
      <c r="E350" s="53"/>
      <c r="F350" s="129"/>
      <c r="G350" s="55"/>
      <c r="H350" s="55"/>
    </row>
    <row r="351" spans="1:8" ht="24.95" customHeight="1">
      <c r="A351" s="2"/>
      <c r="B351" s="35"/>
      <c r="C351" s="35"/>
      <c r="D351" s="52"/>
      <c r="E351" s="53"/>
      <c r="F351" s="129"/>
      <c r="G351" s="55"/>
      <c r="H351" s="55"/>
    </row>
    <row r="352" spans="1:8" ht="24.95" customHeight="1">
      <c r="A352" s="2"/>
      <c r="B352" s="35"/>
      <c r="C352" s="35"/>
      <c r="D352" s="52"/>
      <c r="E352" s="53"/>
      <c r="F352" s="129"/>
      <c r="G352" s="55"/>
      <c r="H352" s="55"/>
    </row>
    <row r="353" spans="1:8" ht="24.95" customHeight="1">
      <c r="A353" s="2"/>
      <c r="B353" s="35"/>
      <c r="C353" s="35"/>
      <c r="D353" s="52"/>
      <c r="E353" s="53"/>
      <c r="F353" s="129"/>
      <c r="G353" s="55"/>
      <c r="H353" s="55"/>
    </row>
    <row r="354" spans="1:8" ht="24.95" customHeight="1">
      <c r="A354" s="2"/>
      <c r="B354" s="35"/>
      <c r="C354" s="35"/>
      <c r="D354" s="52"/>
      <c r="E354" s="53"/>
      <c r="F354" s="129"/>
      <c r="G354" s="55"/>
      <c r="H354" s="55"/>
    </row>
    <row r="355" spans="1:8" ht="24.95" customHeight="1">
      <c r="A355" s="2"/>
      <c r="B355" s="35"/>
      <c r="C355" s="35"/>
      <c r="D355" s="52"/>
      <c r="E355" s="53"/>
      <c r="F355" s="129"/>
      <c r="G355" s="55"/>
      <c r="H355" s="55"/>
    </row>
    <row r="356" spans="1:8" ht="24.95" customHeight="1">
      <c r="A356" s="2"/>
      <c r="B356" s="35"/>
      <c r="C356" s="35"/>
      <c r="D356" s="52"/>
      <c r="E356" s="53"/>
      <c r="F356" s="129"/>
      <c r="G356" s="55"/>
      <c r="H356" s="55"/>
    </row>
    <row r="357" spans="1:8" ht="24.95" customHeight="1">
      <c r="A357" s="2"/>
      <c r="B357" s="35"/>
      <c r="C357" s="35"/>
      <c r="D357" s="56"/>
      <c r="E357" s="53"/>
      <c r="G357" s="55"/>
      <c r="H357" s="55"/>
    </row>
    <row r="358" spans="1:8" ht="24.95" customHeight="1">
      <c r="A358" s="2"/>
      <c r="B358" s="35"/>
      <c r="C358" s="35"/>
      <c r="D358" s="56"/>
      <c r="E358" s="53"/>
      <c r="G358" s="55"/>
      <c r="H358" s="55"/>
    </row>
    <row r="359" spans="1:8" ht="24.95" customHeight="1">
      <c r="A359" s="2"/>
      <c r="B359" s="35"/>
      <c r="C359" s="35"/>
      <c r="D359" s="56"/>
      <c r="E359" s="53"/>
      <c r="G359" s="55"/>
      <c r="H359" s="55"/>
    </row>
    <row r="360" spans="1:8" ht="24.95" customHeight="1">
      <c r="A360" s="2"/>
      <c r="B360" s="35"/>
      <c r="C360" s="35"/>
      <c r="D360" s="56"/>
      <c r="E360" s="53"/>
      <c r="G360" s="55"/>
      <c r="H360" s="55"/>
    </row>
    <row r="361" spans="1:8" ht="24.95" customHeight="1">
      <c r="A361" s="2"/>
      <c r="B361" s="35"/>
      <c r="C361" s="35"/>
      <c r="D361" s="57"/>
      <c r="E361" s="53"/>
      <c r="G361" s="55"/>
      <c r="H361" s="55"/>
    </row>
    <row r="362" spans="1:8" ht="24.95" customHeight="1">
      <c r="A362" s="2"/>
      <c r="B362" s="35"/>
      <c r="C362" s="35"/>
      <c r="D362" s="56"/>
      <c r="E362" s="53"/>
      <c r="G362" s="55"/>
      <c r="H362" s="55"/>
    </row>
    <row r="363" spans="1:8" ht="24.95" customHeight="1">
      <c r="A363" s="2"/>
      <c r="B363" s="35"/>
      <c r="C363" s="35"/>
      <c r="D363" s="56"/>
      <c r="E363" s="53"/>
      <c r="G363" s="55"/>
      <c r="H363" s="55"/>
    </row>
    <row r="364" spans="1:8" ht="24.95" customHeight="1">
      <c r="A364" s="2"/>
      <c r="B364" s="35"/>
      <c r="C364" s="35"/>
      <c r="D364" s="56"/>
      <c r="E364" s="53"/>
      <c r="G364" s="55"/>
      <c r="H364" s="58"/>
    </row>
    <row r="365" spans="1:8" ht="24.95" customHeight="1">
      <c r="A365" s="2"/>
      <c r="B365" s="35"/>
      <c r="C365" s="35"/>
      <c r="D365" s="56"/>
      <c r="E365" s="53"/>
      <c r="G365" s="55"/>
      <c r="H365" s="58"/>
    </row>
    <row r="366" spans="1:8" ht="24.95" customHeight="1">
      <c r="A366" s="2"/>
      <c r="B366" s="35"/>
      <c r="C366" s="35"/>
      <c r="D366" s="56"/>
      <c r="E366" s="53"/>
      <c r="G366" s="55"/>
      <c r="H366" s="58"/>
    </row>
    <row r="367" spans="1:8" ht="24.95" customHeight="1">
      <c r="A367" s="2"/>
      <c r="B367" s="35"/>
      <c r="C367" s="35"/>
      <c r="D367" s="56"/>
      <c r="E367" s="53"/>
      <c r="G367" s="55"/>
      <c r="H367" s="58"/>
    </row>
    <row r="368" spans="1:8" ht="24.95" customHeight="1">
      <c r="A368" s="2"/>
      <c r="B368" s="35"/>
      <c r="C368" s="35"/>
      <c r="D368" s="56"/>
      <c r="E368" s="53"/>
      <c r="G368" s="55"/>
      <c r="H368" s="58"/>
    </row>
    <row r="369" spans="1:8" ht="24.95" customHeight="1">
      <c r="A369" s="2"/>
      <c r="B369" s="35"/>
      <c r="C369" s="35"/>
      <c r="D369" s="52"/>
      <c r="E369" s="53"/>
      <c r="G369" s="55"/>
      <c r="H369" s="58"/>
    </row>
    <row r="370" spans="1:8" ht="24.95" customHeight="1">
      <c r="A370" s="2"/>
      <c r="B370" s="35"/>
      <c r="C370" s="35"/>
      <c r="D370" s="52"/>
      <c r="E370" s="53"/>
      <c r="G370" s="55"/>
      <c r="H370" s="58"/>
    </row>
    <row r="371" spans="1:8" ht="24.95" customHeight="1">
      <c r="A371" s="2"/>
      <c r="B371" s="35"/>
      <c r="C371" s="35"/>
      <c r="D371" s="52"/>
      <c r="E371" s="53"/>
      <c r="G371" s="55"/>
      <c r="H371" s="58"/>
    </row>
    <row r="372" spans="1:8" ht="24.95" customHeight="1">
      <c r="A372" s="2"/>
      <c r="B372" s="35"/>
      <c r="C372" s="35"/>
      <c r="D372" s="52"/>
      <c r="E372" s="53"/>
      <c r="G372" s="55"/>
      <c r="H372" s="58"/>
    </row>
    <row r="373" spans="1:8" ht="24.95" customHeight="1">
      <c r="A373" s="2"/>
      <c r="B373" s="35"/>
      <c r="C373" s="34"/>
      <c r="D373" s="59"/>
      <c r="E373" s="53"/>
      <c r="G373" s="55"/>
      <c r="H373" s="58"/>
    </row>
    <row r="374" spans="1:8" ht="24.95" customHeight="1">
      <c r="A374" s="2"/>
      <c r="B374" s="35"/>
      <c r="C374" s="34"/>
      <c r="D374" s="52"/>
      <c r="E374" s="53"/>
      <c r="G374" s="55"/>
      <c r="H374" s="58"/>
    </row>
    <row r="375" spans="1:8" ht="24.95" customHeight="1">
      <c r="A375" s="2"/>
      <c r="B375" s="35"/>
      <c r="C375" s="34"/>
      <c r="D375" s="59"/>
      <c r="E375" s="53"/>
      <c r="G375" s="55"/>
      <c r="H375" s="58"/>
    </row>
    <row r="376" spans="1:8" ht="24.95" customHeight="1">
      <c r="A376" s="2"/>
      <c r="B376" s="35"/>
      <c r="C376" s="34"/>
      <c r="D376" s="52"/>
      <c r="E376" s="53"/>
      <c r="G376" s="55"/>
      <c r="H376" s="60"/>
    </row>
    <row r="377" spans="1:8" ht="24.95" customHeight="1">
      <c r="A377" s="2"/>
      <c r="B377" s="35"/>
      <c r="C377" s="34"/>
      <c r="D377" s="52"/>
      <c r="E377" s="53"/>
      <c r="G377" s="55"/>
      <c r="H377" s="60"/>
    </row>
    <row r="378" spans="1:8" ht="24.95" customHeight="1">
      <c r="A378" s="2"/>
      <c r="B378" s="35"/>
      <c r="C378" s="34"/>
      <c r="D378" s="52"/>
      <c r="E378" s="53"/>
      <c r="G378" s="55"/>
      <c r="H378" s="55"/>
    </row>
    <row r="379" spans="1:8" ht="20.100000000000001" customHeight="1">
      <c r="A379" s="2"/>
      <c r="B379" s="35"/>
      <c r="C379" s="34"/>
      <c r="D379" s="59"/>
      <c r="E379" s="53"/>
      <c r="G379" s="55"/>
      <c r="H379" s="55"/>
    </row>
    <row r="380" spans="1:8" ht="20.100000000000001" customHeight="1">
      <c r="A380" s="2"/>
      <c r="B380" s="35"/>
      <c r="C380" s="34"/>
      <c r="D380" s="52"/>
      <c r="E380" s="53"/>
      <c r="G380" s="55"/>
      <c r="H380" s="55"/>
    </row>
    <row r="381" spans="1:8" ht="20.100000000000001" customHeight="1">
      <c r="A381" s="2"/>
      <c r="B381" s="35"/>
      <c r="C381" s="34"/>
      <c r="D381" s="56"/>
      <c r="E381" s="53"/>
      <c r="G381" s="54"/>
      <c r="H381" s="54"/>
    </row>
    <row r="382" spans="1:8" ht="20.100000000000001" customHeight="1">
      <c r="A382" s="2"/>
      <c r="B382" s="35"/>
      <c r="C382" s="34"/>
      <c r="D382" s="56"/>
      <c r="E382" s="53"/>
      <c r="G382" s="54"/>
      <c r="H382" s="54"/>
    </row>
    <row r="383" spans="1:8" ht="20.100000000000001" customHeight="1">
      <c r="A383" s="2"/>
      <c r="B383" s="35"/>
      <c r="C383" s="34"/>
      <c r="D383" s="52"/>
      <c r="E383" s="53"/>
      <c r="G383" s="54"/>
      <c r="H383" s="54"/>
    </row>
    <row r="384" spans="1:8" ht="20.100000000000001" customHeight="1">
      <c r="A384" s="2"/>
      <c r="B384" s="35"/>
      <c r="C384" s="34"/>
      <c r="D384" s="56"/>
      <c r="E384" s="53"/>
      <c r="G384" s="61"/>
      <c r="H384" s="54"/>
    </row>
    <row r="385" spans="1:8" ht="20.100000000000001" customHeight="1">
      <c r="A385" s="2"/>
      <c r="B385" s="35"/>
      <c r="C385" s="43"/>
      <c r="D385" s="62"/>
      <c r="E385" s="53"/>
      <c r="G385" s="54"/>
      <c r="H385" s="54"/>
    </row>
    <row r="386" spans="1:8" ht="20.100000000000001" customHeight="1">
      <c r="A386" s="2"/>
      <c r="B386" s="35"/>
      <c r="C386" s="43"/>
      <c r="D386" s="62"/>
      <c r="E386" s="53"/>
      <c r="G386" s="61"/>
      <c r="H386" s="54"/>
    </row>
    <row r="387" spans="1:8" ht="20.100000000000001" customHeight="1">
      <c r="A387" s="2"/>
      <c r="B387" s="35"/>
      <c r="C387" s="43"/>
      <c r="D387" s="1"/>
      <c r="E387" s="53"/>
      <c r="G387" s="54"/>
      <c r="H387" s="54"/>
    </row>
    <row r="388" spans="1:8" ht="20.100000000000001" customHeight="1">
      <c r="A388" s="2"/>
      <c r="B388" s="35"/>
      <c r="C388" s="43"/>
      <c r="D388" s="1"/>
      <c r="E388" s="53"/>
      <c r="G388" s="54"/>
      <c r="H388" s="54"/>
    </row>
    <row r="389" spans="1:8" ht="20.100000000000001" customHeight="1">
      <c r="A389" s="2"/>
      <c r="B389" s="35"/>
      <c r="C389" s="34"/>
      <c r="D389" s="1"/>
      <c r="E389" s="53"/>
      <c r="G389" s="54"/>
      <c r="H389" s="54"/>
    </row>
    <row r="390" spans="1:8" ht="20.100000000000001" customHeight="1">
      <c r="A390" s="2"/>
      <c r="B390" s="35"/>
      <c r="C390" s="34"/>
      <c r="D390" s="1"/>
      <c r="E390" s="53"/>
      <c r="G390" s="54"/>
      <c r="H390" s="54"/>
    </row>
    <row r="391" spans="1:8">
      <c r="A391" s="2"/>
      <c r="B391" s="35"/>
      <c r="C391" s="34"/>
      <c r="D391" s="1"/>
      <c r="E391" s="53"/>
      <c r="G391" s="61"/>
      <c r="H391" s="54"/>
    </row>
    <row r="392" spans="1:8">
      <c r="A392" s="2"/>
      <c r="B392" s="35"/>
      <c r="C392" s="34"/>
      <c r="D392" s="51"/>
      <c r="E392" s="53"/>
      <c r="G392" s="61"/>
      <c r="H392" s="54"/>
    </row>
    <row r="393" spans="1:8">
      <c r="A393" s="2"/>
      <c r="B393" s="35"/>
      <c r="C393" s="34"/>
      <c r="D393" s="63"/>
      <c r="E393" s="53"/>
    </row>
    <row r="394" spans="1:8">
      <c r="A394" s="2"/>
      <c r="B394" s="35"/>
      <c r="C394" s="45"/>
      <c r="D394" s="1"/>
      <c r="E394" s="53"/>
    </row>
    <row r="395" spans="1:8">
      <c r="A395" s="2"/>
      <c r="B395" s="35"/>
      <c r="C395" s="34"/>
      <c r="D395" s="1"/>
      <c r="E395" s="53"/>
      <c r="G395" s="142"/>
      <c r="H395" s="30"/>
    </row>
    <row r="396" spans="1:8">
      <c r="A396" s="36"/>
      <c r="B396" s="35"/>
      <c r="C396" s="34"/>
      <c r="D396" s="1"/>
      <c r="E396" s="53"/>
      <c r="G396" s="142"/>
      <c r="H396" s="30"/>
    </row>
    <row r="397" spans="1:8">
      <c r="A397" s="36"/>
      <c r="B397" s="35"/>
      <c r="C397" s="45"/>
      <c r="D397" s="63"/>
      <c r="E397" s="53"/>
      <c r="G397" s="142"/>
      <c r="H397" s="30"/>
    </row>
    <row r="398" spans="1:8">
      <c r="A398" s="36"/>
      <c r="B398" s="35"/>
      <c r="C398" s="34"/>
      <c r="D398" s="63"/>
      <c r="E398" s="53"/>
      <c r="G398" s="142"/>
      <c r="H398" s="30"/>
    </row>
    <row r="399" spans="1:8">
      <c r="A399" s="36"/>
      <c r="B399" s="64"/>
      <c r="C399" s="65"/>
      <c r="D399" s="63"/>
      <c r="E399" s="120"/>
      <c r="G399" s="127"/>
      <c r="H399" s="30"/>
    </row>
    <row r="400" spans="1:8">
      <c r="A400" s="2"/>
      <c r="B400" s="35"/>
      <c r="C400" s="34"/>
      <c r="D400" s="1"/>
      <c r="E400" s="53"/>
      <c r="G400" s="127"/>
      <c r="H400" s="30"/>
    </row>
    <row r="401" spans="1:8">
      <c r="A401" s="2"/>
      <c r="B401" s="35"/>
      <c r="C401" s="34"/>
      <c r="D401" s="1"/>
      <c r="E401" s="53"/>
      <c r="G401" s="128"/>
      <c r="H401" s="30"/>
    </row>
    <row r="402" spans="1:8">
      <c r="A402" s="2"/>
      <c r="B402" s="35"/>
      <c r="C402" s="43"/>
      <c r="D402" s="1"/>
      <c r="E402" s="53"/>
      <c r="G402" s="143"/>
      <c r="H402" s="30"/>
    </row>
    <row r="403" spans="1:8">
      <c r="A403" s="2"/>
      <c r="B403" s="35"/>
      <c r="C403" s="34"/>
      <c r="D403" s="1"/>
      <c r="E403" s="53"/>
      <c r="G403" s="143"/>
      <c r="H403" s="30"/>
    </row>
    <row r="404" spans="1:8">
      <c r="A404" s="2"/>
      <c r="B404" s="35"/>
      <c r="C404" s="34"/>
      <c r="D404" s="1"/>
      <c r="E404" s="53"/>
      <c r="G404" s="66"/>
    </row>
    <row r="405" spans="1:8">
      <c r="A405" s="2"/>
      <c r="B405" s="35"/>
      <c r="C405" s="43"/>
      <c r="D405" s="1"/>
      <c r="E405" s="53"/>
    </row>
    <row r="406" spans="1:8">
      <c r="A406" s="2"/>
      <c r="B406" s="35"/>
      <c r="C406" s="34"/>
      <c r="D406" s="1"/>
      <c r="E406" s="53"/>
    </row>
    <row r="407" spans="1:8">
      <c r="A407" s="2"/>
      <c r="B407" s="35"/>
      <c r="C407" s="34"/>
      <c r="E407" s="53"/>
    </row>
    <row r="408" spans="1:8">
      <c r="A408" s="2"/>
      <c r="B408" s="35"/>
      <c r="C408" s="43"/>
      <c r="D408" s="1"/>
      <c r="E408" s="53"/>
    </row>
    <row r="409" spans="1:8">
      <c r="A409" s="2"/>
      <c r="B409" s="35"/>
      <c r="C409" s="34"/>
      <c r="D409" s="1"/>
      <c r="E409" s="53"/>
    </row>
    <row r="410" spans="1:8">
      <c r="A410" s="36"/>
      <c r="B410" s="35"/>
      <c r="C410" s="34"/>
      <c r="D410" s="1"/>
      <c r="E410" s="53"/>
    </row>
    <row r="411" spans="1:8">
      <c r="A411" s="36"/>
      <c r="B411" s="35"/>
      <c r="C411" s="34"/>
      <c r="D411" s="1"/>
      <c r="E411" s="53"/>
    </row>
    <row r="412" spans="1:8">
      <c r="A412" s="36"/>
      <c r="B412" s="35"/>
      <c r="C412" s="34"/>
      <c r="D412" s="1"/>
      <c r="E412" s="53"/>
    </row>
    <row r="413" spans="1:8">
      <c r="A413" s="36"/>
      <c r="B413" s="64"/>
      <c r="C413" s="43"/>
      <c r="D413" s="44"/>
      <c r="E413" s="120"/>
    </row>
    <row r="414" spans="1:8" ht="15.75">
      <c r="A414" s="36"/>
      <c r="B414" s="35"/>
      <c r="C414" s="43"/>
      <c r="D414" s="59"/>
      <c r="E414" s="53"/>
    </row>
    <row r="415" spans="1:8">
      <c r="C415" s="67"/>
    </row>
    <row r="416" spans="1:8">
      <c r="C416" s="67"/>
    </row>
    <row r="417" spans="1:4">
      <c r="C417" s="67"/>
    </row>
    <row r="418" spans="1:4">
      <c r="C418" s="67"/>
    </row>
    <row r="419" spans="1:4">
      <c r="C419" s="67"/>
    </row>
    <row r="420" spans="1:4">
      <c r="B420" s="50"/>
      <c r="C420" s="67"/>
      <c r="D420" s="68"/>
    </row>
    <row r="421" spans="1:4">
      <c r="B421" s="50"/>
      <c r="C421" s="67"/>
      <c r="D421" s="68"/>
    </row>
    <row r="422" spans="1:4">
      <c r="C422" s="67"/>
    </row>
    <row r="423" spans="1:4">
      <c r="B423" s="50"/>
      <c r="C423" s="67"/>
      <c r="D423" s="68"/>
    </row>
    <row r="424" spans="1:4">
      <c r="B424" s="50"/>
      <c r="C424" s="67"/>
      <c r="D424" s="68"/>
    </row>
    <row r="425" spans="1:4">
      <c r="C425" s="67"/>
    </row>
    <row r="426" spans="1:4">
      <c r="B426" s="50"/>
      <c r="C426" s="50"/>
      <c r="D426" s="68"/>
    </row>
    <row r="427" spans="1:4">
      <c r="C427" s="67"/>
    </row>
    <row r="428" spans="1:4">
      <c r="B428" s="50"/>
      <c r="C428" s="50"/>
      <c r="D428" s="68"/>
    </row>
    <row r="430" spans="1:4">
      <c r="A430" s="54"/>
      <c r="B430" s="54"/>
      <c r="C430" s="55"/>
      <c r="D430" s="69"/>
    </row>
    <row r="431" spans="1:4">
      <c r="A431" s="54"/>
      <c r="B431" s="54"/>
      <c r="C431" s="55"/>
      <c r="D431" s="69"/>
    </row>
    <row r="432" spans="1:4">
      <c r="A432" s="54"/>
      <c r="B432" s="54"/>
      <c r="C432" s="55"/>
      <c r="D432" s="69"/>
    </row>
    <row r="433" spans="1:4">
      <c r="A433" s="54"/>
      <c r="B433" s="54"/>
      <c r="C433" s="55"/>
      <c r="D433" s="69"/>
    </row>
    <row r="434" spans="1:4">
      <c r="A434" s="54"/>
      <c r="B434" s="54"/>
      <c r="C434" s="55"/>
      <c r="D434" s="69"/>
    </row>
    <row r="435" spans="1:4">
      <c r="A435" s="54"/>
      <c r="B435" s="54"/>
      <c r="C435" s="55"/>
      <c r="D435" s="69"/>
    </row>
    <row r="436" spans="1:4">
      <c r="A436" s="54"/>
      <c r="B436" s="54"/>
      <c r="C436" s="58"/>
      <c r="D436" s="69"/>
    </row>
    <row r="437" spans="1:4">
      <c r="A437" s="54"/>
      <c r="B437" s="54"/>
      <c r="C437" s="70"/>
      <c r="D437" s="69"/>
    </row>
    <row r="438" spans="1:4">
      <c r="A438" s="54"/>
      <c r="B438" s="54"/>
      <c r="C438" s="70"/>
      <c r="D438" s="69"/>
    </row>
    <row r="439" spans="1:4">
      <c r="A439" s="54"/>
      <c r="B439" s="54"/>
      <c r="C439" s="70"/>
      <c r="D439" s="69"/>
    </row>
    <row r="440" spans="1:4">
      <c r="A440" s="54"/>
      <c r="B440" s="54"/>
      <c r="C440" s="70"/>
      <c r="D440" s="69"/>
    </row>
    <row r="441" spans="1:4">
      <c r="A441" s="54"/>
      <c r="B441" s="54"/>
      <c r="C441" s="70"/>
      <c r="D441" s="69"/>
    </row>
    <row r="442" spans="1:4">
      <c r="A442" s="54"/>
      <c r="B442" s="54"/>
      <c r="C442" s="70"/>
      <c r="D442" s="69"/>
    </row>
    <row r="443" spans="1:4">
      <c r="A443" s="54"/>
      <c r="B443" s="54"/>
      <c r="C443" s="70"/>
      <c r="D443" s="69"/>
    </row>
    <row r="444" spans="1:4">
      <c r="A444" s="54"/>
      <c r="B444" s="54"/>
      <c r="C444" s="70"/>
      <c r="D444" s="69"/>
    </row>
    <row r="445" spans="1:4">
      <c r="A445" s="54"/>
      <c r="B445" s="54"/>
      <c r="C445" s="70"/>
      <c r="D445" s="69"/>
    </row>
    <row r="446" spans="1:4">
      <c r="A446" s="54"/>
      <c r="B446" s="54"/>
      <c r="C446" s="70"/>
      <c r="D446" s="69"/>
    </row>
    <row r="447" spans="1:4">
      <c r="A447" s="54"/>
      <c r="B447" s="54"/>
      <c r="C447" s="70"/>
      <c r="D447" s="69"/>
    </row>
    <row r="448" spans="1:4">
      <c r="A448" s="54"/>
      <c r="B448" s="54"/>
      <c r="C448" s="70"/>
      <c r="D448" s="69"/>
    </row>
    <row r="449" spans="1:4">
      <c r="A449" s="54"/>
      <c r="B449" s="54"/>
      <c r="C449" s="70"/>
      <c r="D449" s="71"/>
    </row>
    <row r="450" spans="1:4">
      <c r="A450" s="54"/>
      <c r="B450" s="54"/>
      <c r="C450" s="70"/>
      <c r="D450" s="69"/>
    </row>
    <row r="451" spans="1:4">
      <c r="A451" s="54"/>
      <c r="B451" s="54"/>
      <c r="C451" s="72"/>
      <c r="D451" s="69"/>
    </row>
    <row r="452" spans="1:4">
      <c r="A452" s="54"/>
      <c r="B452" s="54"/>
      <c r="C452" s="72"/>
      <c r="D452" s="69"/>
    </row>
    <row r="453" spans="1:4" ht="17.45" customHeight="1">
      <c r="A453" s="54"/>
      <c r="B453" s="54"/>
      <c r="C453" s="73"/>
      <c r="D453" s="69"/>
    </row>
    <row r="454" spans="1:4" ht="17.45" customHeight="1">
      <c r="A454" s="54"/>
      <c r="B454" s="54"/>
      <c r="C454" s="55"/>
      <c r="D454" s="69"/>
    </row>
    <row r="455" spans="1:4" ht="17.45" customHeight="1">
      <c r="A455" s="54"/>
      <c r="B455" s="54"/>
      <c r="C455" s="55"/>
      <c r="D455" s="69"/>
    </row>
    <row r="456" spans="1:4" ht="17.45" customHeight="1">
      <c r="A456" s="54"/>
      <c r="B456" s="54"/>
      <c r="C456" s="55"/>
      <c r="D456" s="69"/>
    </row>
    <row r="457" spans="1:4" ht="17.45" customHeight="1">
      <c r="A457" s="54"/>
      <c r="B457" s="54"/>
      <c r="C457" s="55"/>
    </row>
    <row r="458" spans="1:4" ht="17.45" customHeight="1">
      <c r="A458" s="54"/>
      <c r="B458" s="54"/>
      <c r="C458" s="55"/>
    </row>
    <row r="459" spans="1:4" ht="17.45" customHeight="1">
      <c r="A459" s="54"/>
      <c r="B459" s="54"/>
      <c r="C459" s="55"/>
    </row>
    <row r="460" spans="1:4" ht="17.45" customHeight="1">
      <c r="A460" s="54"/>
      <c r="B460" s="54"/>
      <c r="C460" s="55"/>
      <c r="D460" s="69"/>
    </row>
    <row r="461" spans="1:4" ht="17.45" customHeight="1">
      <c r="A461" s="54"/>
      <c r="B461" s="54"/>
      <c r="C461" s="55"/>
      <c r="D461" s="69"/>
    </row>
    <row r="462" spans="1:4" ht="24.95" customHeight="1">
      <c r="A462" s="54"/>
      <c r="B462" s="54"/>
      <c r="C462" s="58"/>
      <c r="D462" s="69"/>
    </row>
    <row r="463" spans="1:4" ht="24.95" customHeight="1">
      <c r="A463" s="54"/>
      <c r="B463" s="54"/>
      <c r="C463" s="70"/>
      <c r="D463" s="69"/>
    </row>
    <row r="464" spans="1:4" ht="24.95" customHeight="1">
      <c r="A464" s="54"/>
      <c r="B464" s="54"/>
      <c r="C464" s="70"/>
      <c r="D464" s="69"/>
    </row>
    <row r="465" spans="1:4" ht="24.95" customHeight="1">
      <c r="A465" s="54"/>
      <c r="B465" s="54"/>
      <c r="C465" s="70"/>
      <c r="D465" s="69"/>
    </row>
    <row r="466" spans="1:4" ht="24.95" customHeight="1">
      <c r="A466" s="54"/>
      <c r="B466" s="54"/>
      <c r="C466" s="70"/>
      <c r="D466" s="69"/>
    </row>
    <row r="467" spans="1:4" ht="24.95" customHeight="1">
      <c r="A467" s="54"/>
      <c r="B467" s="54"/>
      <c r="C467" s="70"/>
      <c r="D467" s="69"/>
    </row>
    <row r="468" spans="1:4" ht="24.95" customHeight="1">
      <c r="A468" s="54"/>
      <c r="B468" s="54"/>
      <c r="C468" s="70"/>
      <c r="D468" s="69"/>
    </row>
    <row r="469" spans="1:4" ht="24.95" customHeight="1">
      <c r="A469" s="54"/>
      <c r="B469" s="54"/>
      <c r="C469" s="70"/>
      <c r="D469" s="69"/>
    </row>
    <row r="470" spans="1:4" ht="37.5" customHeight="1">
      <c r="A470" s="54"/>
      <c r="B470" s="54"/>
      <c r="C470" s="70"/>
      <c r="D470" s="69"/>
    </row>
    <row r="471" spans="1:4" ht="24.95" customHeight="1">
      <c r="A471" s="54"/>
      <c r="B471" s="54"/>
      <c r="C471" s="70"/>
      <c r="D471" s="69"/>
    </row>
    <row r="472" spans="1:4" ht="24.95" customHeight="1">
      <c r="A472" s="54"/>
      <c r="B472" s="54"/>
      <c r="C472" s="70"/>
      <c r="D472" s="69"/>
    </row>
    <row r="473" spans="1:4">
      <c r="A473" s="54"/>
      <c r="B473" s="54"/>
      <c r="C473" s="70"/>
      <c r="D473" s="69"/>
    </row>
    <row r="474" spans="1:4">
      <c r="A474" s="54"/>
      <c r="B474" s="54"/>
      <c r="C474" s="70"/>
      <c r="D474" s="69"/>
    </row>
    <row r="475" spans="1:4">
      <c r="A475" s="54"/>
      <c r="B475" s="54"/>
      <c r="C475" s="70"/>
      <c r="D475" s="71"/>
    </row>
    <row r="477" spans="1:4">
      <c r="C477" s="70"/>
    </row>
  </sheetData>
  <mergeCells count="7">
    <mergeCell ref="G397:G398"/>
    <mergeCell ref="G402:G403"/>
    <mergeCell ref="G136:G137"/>
    <mergeCell ref="G138:G139"/>
    <mergeCell ref="G141:G142"/>
    <mergeCell ref="G143:G144"/>
    <mergeCell ref="G395:G396"/>
  </mergeCells>
  <pageMargins left="1.25" right="7.9861111111111105E-2" top="0.75" bottom="0.75" header="0.51180555555555496" footer="0.51180555555555496"/>
  <pageSetup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4:P51"/>
  <sheetViews>
    <sheetView workbookViewId="0">
      <selection activeCell="I17" sqref="I17"/>
    </sheetView>
  </sheetViews>
  <sheetFormatPr defaultColWidth="8.5703125" defaultRowHeight="15"/>
  <cols>
    <col min="1" max="1" width="12.42578125" customWidth="1"/>
    <col min="2" max="2" width="19.7109375" customWidth="1"/>
    <col min="4" max="4" width="16.85546875" customWidth="1"/>
    <col min="5" max="5" width="8.85546875" customWidth="1"/>
    <col min="6" max="6" width="9.28515625" customWidth="1"/>
    <col min="11" max="11" width="18" customWidth="1"/>
    <col min="12" max="12" width="18.42578125" customWidth="1"/>
    <col min="13" max="13" width="13.42578125" customWidth="1"/>
    <col min="14" max="14" width="20" customWidth="1"/>
  </cols>
  <sheetData>
    <row r="4" spans="1:16" ht="36" customHeight="1">
      <c r="B4" t="s">
        <v>228</v>
      </c>
      <c r="C4" t="s">
        <v>229</v>
      </c>
      <c r="D4" s="30" t="s">
        <v>230</v>
      </c>
      <c r="E4" t="s">
        <v>231</v>
      </c>
      <c r="K4" s="76" t="s">
        <v>232</v>
      </c>
      <c r="L4" s="76">
        <v>190302</v>
      </c>
      <c r="M4" s="76">
        <v>5</v>
      </c>
      <c r="N4" s="76">
        <v>956510</v>
      </c>
      <c r="P4">
        <v>39554</v>
      </c>
    </row>
    <row r="5" spans="1:16" ht="18.75">
      <c r="A5" t="s">
        <v>233</v>
      </c>
      <c r="B5">
        <v>182134</v>
      </c>
      <c r="C5">
        <v>96390</v>
      </c>
      <c r="E5">
        <v>81396</v>
      </c>
      <c r="F5" s="77"/>
      <c r="K5" s="76" t="s">
        <v>231</v>
      </c>
      <c r="L5" s="76">
        <v>85400</v>
      </c>
      <c r="M5" s="76">
        <v>5</v>
      </c>
      <c r="N5" s="76">
        <f>L5*M5</f>
        <v>427000</v>
      </c>
      <c r="P5">
        <v>87584</v>
      </c>
    </row>
    <row r="6" spans="1:16" ht="18.75">
      <c r="A6" t="s">
        <v>234</v>
      </c>
      <c r="B6">
        <v>182134</v>
      </c>
      <c r="C6">
        <v>96390</v>
      </c>
      <c r="E6">
        <v>81396</v>
      </c>
      <c r="F6" s="77"/>
      <c r="K6" s="76" t="s">
        <v>229</v>
      </c>
      <c r="L6" s="76">
        <v>89792</v>
      </c>
      <c r="M6" s="76"/>
      <c r="N6" s="76">
        <v>665890</v>
      </c>
      <c r="P6">
        <v>87584</v>
      </c>
    </row>
    <row r="7" spans="1:16" ht="18.75">
      <c r="A7" t="s">
        <v>235</v>
      </c>
      <c r="B7">
        <v>182134</v>
      </c>
      <c r="C7">
        <v>96390</v>
      </c>
      <c r="E7">
        <v>81396</v>
      </c>
      <c r="F7" s="77"/>
      <c r="K7" s="76" t="s">
        <v>236</v>
      </c>
      <c r="L7" s="76">
        <v>40000</v>
      </c>
      <c r="M7" s="76">
        <v>5</v>
      </c>
      <c r="N7" s="76">
        <f>L7*M7</f>
        <v>200000</v>
      </c>
      <c r="P7">
        <v>89792</v>
      </c>
    </row>
    <row r="8" spans="1:16" ht="18.75">
      <c r="A8" t="s">
        <v>237</v>
      </c>
      <c r="B8">
        <v>182134</v>
      </c>
      <c r="C8">
        <v>96390</v>
      </c>
      <c r="E8">
        <v>81396</v>
      </c>
      <c r="F8" s="77"/>
      <c r="K8" s="76" t="s">
        <v>238</v>
      </c>
      <c r="L8" s="76">
        <v>8000</v>
      </c>
      <c r="M8" s="76">
        <v>5</v>
      </c>
      <c r="N8" s="76">
        <f>L8*M8</f>
        <v>40000</v>
      </c>
      <c r="P8">
        <v>89792</v>
      </c>
    </row>
    <row r="9" spans="1:16" ht="18.75">
      <c r="A9" t="s">
        <v>239</v>
      </c>
      <c r="B9">
        <v>182134</v>
      </c>
      <c r="C9">
        <v>52858</v>
      </c>
      <c r="D9">
        <v>39554</v>
      </c>
      <c r="E9">
        <v>83300</v>
      </c>
      <c r="F9" s="77"/>
      <c r="K9" s="76" t="s">
        <v>240</v>
      </c>
      <c r="L9" s="76">
        <v>18125</v>
      </c>
      <c r="M9" s="76">
        <v>5</v>
      </c>
      <c r="N9" s="76">
        <f>L9*M9</f>
        <v>90625</v>
      </c>
      <c r="P9">
        <v>89792</v>
      </c>
    </row>
    <row r="10" spans="1:16" ht="18.75">
      <c r="A10" t="s">
        <v>241</v>
      </c>
      <c r="B10">
        <v>182134</v>
      </c>
      <c r="D10">
        <v>87584</v>
      </c>
      <c r="E10">
        <v>83300</v>
      </c>
      <c r="F10" s="77"/>
      <c r="K10" s="76" t="s">
        <v>242</v>
      </c>
      <c r="L10" s="76">
        <v>17500</v>
      </c>
      <c r="M10" s="76">
        <v>5</v>
      </c>
      <c r="N10" s="76">
        <f>L10*M10</f>
        <v>87500</v>
      </c>
      <c r="P10">
        <v>89792</v>
      </c>
    </row>
    <row r="11" spans="1:16" ht="18.75">
      <c r="A11" t="s">
        <v>243</v>
      </c>
      <c r="B11">
        <v>182134</v>
      </c>
      <c r="D11">
        <v>89792</v>
      </c>
      <c r="E11">
        <v>85400</v>
      </c>
      <c r="F11" s="77"/>
      <c r="K11" s="76" t="s">
        <v>244</v>
      </c>
      <c r="L11" s="76"/>
      <c r="M11" s="78" t="s">
        <v>245</v>
      </c>
      <c r="N11" s="76">
        <f>SUM(N4:N10)</f>
        <v>2467525</v>
      </c>
      <c r="P11">
        <v>89792</v>
      </c>
    </row>
    <row r="12" spans="1:16" ht="18.75">
      <c r="A12" t="s">
        <v>246</v>
      </c>
      <c r="B12">
        <v>191302</v>
      </c>
      <c r="D12">
        <v>89792</v>
      </c>
      <c r="E12">
        <v>85400</v>
      </c>
      <c r="F12" s="77">
        <v>40000</v>
      </c>
      <c r="G12">
        <v>8000</v>
      </c>
      <c r="H12">
        <v>17500</v>
      </c>
      <c r="I12">
        <v>18875</v>
      </c>
      <c r="K12" s="76" t="s">
        <v>247</v>
      </c>
      <c r="L12" s="76"/>
      <c r="M12" s="146" t="s">
        <v>248</v>
      </c>
      <c r="N12" s="76">
        <v>400000</v>
      </c>
      <c r="P12">
        <f>SUM(P4:P11)</f>
        <v>663682</v>
      </c>
    </row>
    <row r="13" spans="1:16" ht="18.75">
      <c r="A13" t="s">
        <v>249</v>
      </c>
      <c r="B13">
        <v>191302</v>
      </c>
      <c r="D13">
        <v>89792</v>
      </c>
      <c r="E13">
        <v>85400</v>
      </c>
      <c r="F13" s="77">
        <v>40000</v>
      </c>
      <c r="G13">
        <v>8000</v>
      </c>
      <c r="H13">
        <v>17500</v>
      </c>
      <c r="I13">
        <v>18875</v>
      </c>
      <c r="K13" s="76" t="s">
        <v>250</v>
      </c>
      <c r="L13" s="76"/>
      <c r="M13" s="146"/>
      <c r="N13" s="76">
        <v>1286881</v>
      </c>
    </row>
    <row r="14" spans="1:16" ht="18.75">
      <c r="A14" t="s">
        <v>251</v>
      </c>
      <c r="B14">
        <v>191302</v>
      </c>
      <c r="D14">
        <v>89792</v>
      </c>
      <c r="E14">
        <v>85400</v>
      </c>
      <c r="F14" s="77">
        <v>40000</v>
      </c>
      <c r="G14">
        <v>8000</v>
      </c>
      <c r="H14">
        <v>17500</v>
      </c>
      <c r="I14">
        <v>18875</v>
      </c>
      <c r="K14" s="76"/>
      <c r="L14" s="76"/>
      <c r="M14" s="78" t="s">
        <v>252</v>
      </c>
      <c r="N14" s="79">
        <f>SUM(N11:N13)</f>
        <v>4154406</v>
      </c>
    </row>
    <row r="15" spans="1:16" ht="18.75">
      <c r="A15" t="s">
        <v>253</v>
      </c>
      <c r="B15">
        <v>191302</v>
      </c>
      <c r="D15">
        <v>89792</v>
      </c>
      <c r="E15">
        <v>85400</v>
      </c>
      <c r="F15" s="77">
        <v>40000</v>
      </c>
      <c r="G15">
        <v>8000</v>
      </c>
      <c r="H15">
        <v>17500</v>
      </c>
      <c r="I15">
        <v>18875</v>
      </c>
      <c r="K15" s="76" t="s">
        <v>254</v>
      </c>
      <c r="L15" s="76"/>
      <c r="M15" s="76"/>
      <c r="N15" s="76">
        <v>3373484</v>
      </c>
    </row>
    <row r="16" spans="1:16" ht="43.5" customHeight="1">
      <c r="A16" t="s">
        <v>255</v>
      </c>
      <c r="B16">
        <v>191302</v>
      </c>
      <c r="D16">
        <v>89792</v>
      </c>
      <c r="E16">
        <v>85400</v>
      </c>
      <c r="F16" s="77">
        <v>40000</v>
      </c>
      <c r="G16">
        <v>8000</v>
      </c>
      <c r="H16">
        <v>17500</v>
      </c>
      <c r="I16">
        <v>18875</v>
      </c>
      <c r="K16" s="147" t="s">
        <v>256</v>
      </c>
      <c r="L16" s="147"/>
      <c r="M16" s="147"/>
      <c r="N16" s="79">
        <f>SUM(N14:N15)</f>
        <v>7527890</v>
      </c>
      <c r="P16">
        <f>N11+N15</f>
        <v>5841009</v>
      </c>
    </row>
    <row r="17" spans="1:14" ht="18.75">
      <c r="A17" t="s">
        <v>247</v>
      </c>
      <c r="B17">
        <v>186076</v>
      </c>
      <c r="C17">
        <v>7371</v>
      </c>
      <c r="D17">
        <f>SUM(D9:D16)</f>
        <v>665890</v>
      </c>
      <c r="F17" s="77"/>
      <c r="K17" s="76"/>
      <c r="L17" s="76"/>
      <c r="M17" s="76"/>
      <c r="N17" s="76"/>
    </row>
    <row r="18" spans="1:14" ht="18.75">
      <c r="A18" t="s">
        <v>257</v>
      </c>
      <c r="B18">
        <v>3942</v>
      </c>
      <c r="F18" s="77"/>
      <c r="K18" s="76" t="s">
        <v>258</v>
      </c>
      <c r="L18" s="76"/>
      <c r="M18" s="76"/>
      <c r="N18" s="76">
        <v>3000000</v>
      </c>
    </row>
    <row r="19" spans="1:14" ht="18.75">
      <c r="B19">
        <v>20553</v>
      </c>
      <c r="F19" s="77"/>
      <c r="K19" s="76"/>
      <c r="L19" s="76"/>
      <c r="M19" s="76"/>
      <c r="N19" s="76"/>
    </row>
    <row r="20" spans="1:14" ht="18.75">
      <c r="B20">
        <f>SUM(B5:B19)</f>
        <v>2442019</v>
      </c>
      <c r="C20">
        <f>SUM(C5:C18)</f>
        <v>445789</v>
      </c>
      <c r="D20">
        <f>SUM(D5:D18)</f>
        <v>1331780</v>
      </c>
      <c r="E20">
        <f>SUM(E5:E18)</f>
        <v>1004584</v>
      </c>
      <c r="F20" s="77">
        <f>SUM(B20:E20)</f>
        <v>5224172</v>
      </c>
      <c r="K20" s="76" t="s">
        <v>259</v>
      </c>
      <c r="L20" s="76"/>
      <c r="M20" s="76"/>
      <c r="N20" s="76">
        <f>N16-N18</f>
        <v>4527890</v>
      </c>
    </row>
    <row r="21" spans="1:14">
      <c r="F21">
        <v>4300000</v>
      </c>
      <c r="K21" s="80"/>
      <c r="L21" s="80"/>
      <c r="M21" s="80"/>
      <c r="N21" s="80">
        <v>450000</v>
      </c>
    </row>
    <row r="22" spans="1:14">
      <c r="F22">
        <f>F20-F21</f>
        <v>924172</v>
      </c>
      <c r="K22" s="81"/>
      <c r="L22" s="81"/>
      <c r="M22" s="81"/>
      <c r="N22" s="81">
        <f>N20-N21</f>
        <v>4077890</v>
      </c>
    </row>
    <row r="28" spans="1:14" ht="18.75">
      <c r="A28" s="76" t="s">
        <v>232</v>
      </c>
      <c r="B28" s="76">
        <v>213524</v>
      </c>
      <c r="C28" s="76">
        <v>4</v>
      </c>
      <c r="D28" s="76">
        <v>956510</v>
      </c>
    </row>
    <row r="29" spans="1:14" ht="18.75">
      <c r="A29" s="76" t="s">
        <v>231</v>
      </c>
      <c r="B29" s="76">
        <v>94776</v>
      </c>
      <c r="C29" s="76">
        <v>4</v>
      </c>
      <c r="D29" s="76">
        <f>B29*C29</f>
        <v>379104</v>
      </c>
    </row>
    <row r="30" spans="1:14" ht="18.75">
      <c r="A30" s="76" t="s">
        <v>229</v>
      </c>
      <c r="B30" s="76">
        <v>89792</v>
      </c>
      <c r="C30" s="76">
        <v>4</v>
      </c>
      <c r="D30" s="76">
        <v>665890</v>
      </c>
    </row>
    <row r="31" spans="1:14" ht="18.75">
      <c r="A31" s="76" t="s">
        <v>236</v>
      </c>
      <c r="B31" s="76">
        <v>40000</v>
      </c>
      <c r="C31" s="76">
        <v>4</v>
      </c>
      <c r="D31" s="76">
        <f>B31*C31</f>
        <v>160000</v>
      </c>
    </row>
    <row r="32" spans="1:14" ht="18.75">
      <c r="A32" s="76" t="s">
        <v>238</v>
      </c>
      <c r="B32" s="76">
        <v>8000</v>
      </c>
      <c r="C32" s="76">
        <v>4</v>
      </c>
      <c r="D32" s="76">
        <f>B32*C32</f>
        <v>32000</v>
      </c>
    </row>
    <row r="33" spans="1:10" ht="18.75">
      <c r="A33" s="76" t="s">
        <v>240</v>
      </c>
      <c r="B33" s="76">
        <v>36000</v>
      </c>
      <c r="C33" s="76">
        <v>4</v>
      </c>
      <c r="D33" s="76">
        <f>B33*C33</f>
        <v>144000</v>
      </c>
    </row>
    <row r="34" spans="1:10" ht="18.75">
      <c r="A34" s="76" t="s">
        <v>242</v>
      </c>
      <c r="B34" s="76">
        <v>17500</v>
      </c>
      <c r="C34" s="76">
        <v>4</v>
      </c>
      <c r="D34" s="76">
        <f>B34*C34</f>
        <v>70000</v>
      </c>
    </row>
    <row r="35" spans="1:10" ht="18.75">
      <c r="A35" s="76" t="s">
        <v>244</v>
      </c>
      <c r="B35" s="76"/>
      <c r="C35" s="78" t="s">
        <v>245</v>
      </c>
      <c r="D35" s="76">
        <f>SUM(D28:D34)</f>
        <v>2407504</v>
      </c>
    </row>
    <row r="36" spans="1:10" ht="18.75">
      <c r="A36" s="76" t="s">
        <v>247</v>
      </c>
      <c r="B36" s="76"/>
      <c r="C36" s="146" t="s">
        <v>248</v>
      </c>
      <c r="D36" s="76">
        <v>400000</v>
      </c>
    </row>
    <row r="37" spans="1:10" ht="18.75">
      <c r="A37" s="76" t="s">
        <v>250</v>
      </c>
      <c r="B37" s="76"/>
      <c r="C37" s="146"/>
      <c r="D37" s="76">
        <v>1286881</v>
      </c>
    </row>
    <row r="38" spans="1:10" ht="18.75">
      <c r="A38" s="76"/>
      <c r="B38" s="76"/>
      <c r="C38" s="78" t="s">
        <v>252</v>
      </c>
      <c r="D38" s="79">
        <f>SUM(D35:D37)</f>
        <v>4094385</v>
      </c>
    </row>
    <row r="39" spans="1:10" ht="18.75">
      <c r="A39" s="76" t="s">
        <v>254</v>
      </c>
      <c r="B39" s="76"/>
      <c r="C39" s="76"/>
      <c r="D39" s="76">
        <v>3373484</v>
      </c>
    </row>
    <row r="40" spans="1:10" ht="18.75" customHeight="1">
      <c r="A40" s="147" t="s">
        <v>256</v>
      </c>
      <c r="B40" s="147"/>
      <c r="C40" s="147"/>
      <c r="D40" s="79">
        <f>SUM(D38:D39)</f>
        <v>7467869</v>
      </c>
    </row>
    <row r="41" spans="1:10" ht="18.75">
      <c r="A41" s="76"/>
      <c r="B41" s="76"/>
      <c r="C41" s="76"/>
      <c r="D41" s="76"/>
    </row>
    <row r="42" spans="1:10" ht="18.75">
      <c r="A42" s="76" t="s">
        <v>258</v>
      </c>
      <c r="B42" s="76"/>
      <c r="C42" s="76"/>
      <c r="D42" s="76">
        <v>3000000</v>
      </c>
    </row>
    <row r="43" spans="1:10" ht="18.75">
      <c r="A43" s="76"/>
      <c r="B43" s="76"/>
      <c r="C43" s="76"/>
      <c r="D43" s="76"/>
    </row>
    <row r="44" spans="1:10" ht="18.75">
      <c r="A44" s="76" t="s">
        <v>259</v>
      </c>
      <c r="B44" s="76"/>
      <c r="C44" s="76"/>
      <c r="D44" s="76">
        <f>D40-D42</f>
        <v>4467869</v>
      </c>
    </row>
    <row r="45" spans="1:10">
      <c r="A45" s="80"/>
      <c r="B45" s="80"/>
      <c r="C45" s="80"/>
      <c r="D45" s="80">
        <v>450000</v>
      </c>
      <c r="H45">
        <v>3554000</v>
      </c>
    </row>
    <row r="46" spans="1:10">
      <c r="A46" s="81"/>
      <c r="B46" s="81"/>
      <c r="C46" s="81"/>
      <c r="D46" s="81">
        <f>D44-D45</f>
        <v>4017869</v>
      </c>
      <c r="H46">
        <v>262810</v>
      </c>
    </row>
    <row r="47" spans="1:10">
      <c r="H47">
        <v>3000000</v>
      </c>
      <c r="J47">
        <f>H45-H48</f>
        <v>291190</v>
      </c>
    </row>
    <row r="48" spans="1:10">
      <c r="H48">
        <f>SUM(H46:H47)</f>
        <v>3262810</v>
      </c>
      <c r="J48">
        <v>28236</v>
      </c>
    </row>
    <row r="49" spans="10:10">
      <c r="J49">
        <f>SUM(J47:J48)</f>
        <v>319426</v>
      </c>
    </row>
    <row r="50" spans="10:10">
      <c r="J50">
        <v>308300</v>
      </c>
    </row>
    <row r="51" spans="10:10">
      <c r="J51">
        <f>J49-J50</f>
        <v>11126</v>
      </c>
    </row>
  </sheetData>
  <mergeCells count="4">
    <mergeCell ref="M12:M13"/>
    <mergeCell ref="K16:M16"/>
    <mergeCell ref="C36:C37"/>
    <mergeCell ref="A40:C40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G14" sqref="G14"/>
    </sheetView>
  </sheetViews>
  <sheetFormatPr defaultColWidth="8.5703125" defaultRowHeight="15"/>
  <cols>
    <col min="1" max="1" width="56.140625" style="1" customWidth="1"/>
    <col min="2" max="2" width="12.28515625" style="2" customWidth="1"/>
    <col min="3" max="3" width="13.42578125" style="2" customWidth="1"/>
    <col min="5" max="5" width="13.28515625" customWidth="1"/>
    <col min="6" max="6" width="10.5703125" customWidth="1"/>
  </cols>
  <sheetData>
    <row r="1" spans="1:6" ht="15.75">
      <c r="A1" s="140" t="s">
        <v>0</v>
      </c>
      <c r="B1" s="140"/>
      <c r="C1" s="140"/>
    </row>
    <row r="2" spans="1:6" ht="15.75">
      <c r="A2" s="140" t="s">
        <v>260</v>
      </c>
      <c r="B2" s="140"/>
      <c r="C2" s="140"/>
    </row>
    <row r="3" spans="1:6" ht="15.75">
      <c r="A3" s="3"/>
      <c r="B3" s="3"/>
      <c r="C3" s="3"/>
    </row>
    <row r="4" spans="1:6" ht="15.75">
      <c r="A4" s="4" t="s">
        <v>2</v>
      </c>
      <c r="B4" s="5"/>
      <c r="C4" s="6" t="s">
        <v>3</v>
      </c>
    </row>
    <row r="5" spans="1:6" ht="15.75">
      <c r="A5" s="4" t="s">
        <v>4</v>
      </c>
      <c r="B5" s="5"/>
      <c r="C5" s="7">
        <v>486400</v>
      </c>
    </row>
    <row r="6" spans="1:6" ht="15.75">
      <c r="A6" s="4" t="s">
        <v>5</v>
      </c>
      <c r="B6" s="8"/>
      <c r="C6" s="6">
        <v>1000000</v>
      </c>
    </row>
    <row r="7" spans="1:6" ht="15.75">
      <c r="A7" s="4" t="s">
        <v>6</v>
      </c>
      <c r="B7" s="5"/>
      <c r="C7" s="6">
        <v>500000</v>
      </c>
    </row>
    <row r="8" spans="1:6" ht="15.75">
      <c r="A8" s="140" t="s">
        <v>13</v>
      </c>
      <c r="B8" s="140"/>
      <c r="C8" s="9">
        <f>SUM(C5:C7)</f>
        <v>1986400</v>
      </c>
      <c r="F8" s="10"/>
    </row>
    <row r="9" spans="1:6" ht="15.75">
      <c r="A9" s="4" t="s">
        <v>14</v>
      </c>
      <c r="B9" s="5"/>
      <c r="C9" s="74">
        <v>1360481</v>
      </c>
      <c r="E9" s="12"/>
    </row>
    <row r="10" spans="1:6" ht="15.75">
      <c r="A10" s="4" t="s">
        <v>15</v>
      </c>
      <c r="B10" s="82">
        <v>93000</v>
      </c>
      <c r="C10" s="5"/>
      <c r="E10" s="12"/>
    </row>
    <row r="11" spans="1:6" ht="15.75">
      <c r="A11" s="14" t="s">
        <v>16</v>
      </c>
      <c r="B11" s="82">
        <v>4215</v>
      </c>
      <c r="C11" s="5"/>
      <c r="E11" s="12"/>
    </row>
    <row r="12" spans="1:6" ht="15.75">
      <c r="A12" s="14" t="s">
        <v>17</v>
      </c>
      <c r="B12" s="82">
        <v>5435</v>
      </c>
      <c r="C12" s="5"/>
      <c r="E12" s="12"/>
    </row>
    <row r="13" spans="1:6" ht="15.75">
      <c r="A13" s="14" t="s">
        <v>18</v>
      </c>
      <c r="B13" s="82">
        <v>811</v>
      </c>
      <c r="C13" s="5"/>
      <c r="E13" s="12"/>
    </row>
    <row r="14" spans="1:6" ht="15.75">
      <c r="A14" s="14" t="s">
        <v>19</v>
      </c>
      <c r="B14" s="82">
        <v>5080</v>
      </c>
      <c r="C14" s="5"/>
      <c r="E14" s="12"/>
    </row>
    <row r="15" spans="1:6" ht="15.75">
      <c r="A15" s="14" t="s">
        <v>20</v>
      </c>
      <c r="B15" s="82">
        <v>2150</v>
      </c>
      <c r="C15" s="5"/>
      <c r="E15" s="12"/>
    </row>
    <row r="16" spans="1:6" ht="15.75">
      <c r="A16" s="15" t="s">
        <v>21</v>
      </c>
      <c r="B16" s="16">
        <v>1668</v>
      </c>
      <c r="C16" s="5"/>
      <c r="E16" s="12"/>
    </row>
    <row r="17" spans="1:8" ht="15.75">
      <c r="A17" s="15" t="s">
        <v>22</v>
      </c>
      <c r="B17" s="16">
        <v>51851</v>
      </c>
      <c r="C17" s="5"/>
      <c r="E17" s="12"/>
    </row>
    <row r="18" spans="1:8" ht="15.75">
      <c r="A18" s="15" t="s">
        <v>23</v>
      </c>
      <c r="B18" s="16">
        <v>50000</v>
      </c>
      <c r="C18" s="17"/>
    </row>
    <row r="19" spans="1:8" ht="15.75">
      <c r="A19" s="15" t="s">
        <v>24</v>
      </c>
      <c r="B19" s="16">
        <v>24135</v>
      </c>
      <c r="C19" s="17"/>
    </row>
    <row r="20" spans="1:8" ht="15.75">
      <c r="A20" s="15" t="s">
        <v>25</v>
      </c>
      <c r="B20" s="16">
        <v>100182</v>
      </c>
      <c r="C20" s="17"/>
      <c r="E20" s="18"/>
    </row>
    <row r="21" spans="1:8" ht="15.75">
      <c r="A21" s="15" t="s">
        <v>26</v>
      </c>
      <c r="B21" s="16">
        <v>14190</v>
      </c>
      <c r="C21" s="17"/>
      <c r="E21" s="18"/>
      <c r="H21" t="s">
        <v>261</v>
      </c>
    </row>
    <row r="22" spans="1:8" ht="15.75">
      <c r="A22" s="15" t="s">
        <v>27</v>
      </c>
      <c r="B22" s="16">
        <v>90000</v>
      </c>
      <c r="C22" s="17"/>
      <c r="F22" s="18">
        <f>C9+C25</f>
        <v>1841614</v>
      </c>
    </row>
    <row r="23" spans="1:8" ht="15.75">
      <c r="A23" s="15" t="s">
        <v>28</v>
      </c>
      <c r="B23" s="16">
        <v>36416</v>
      </c>
      <c r="C23" s="17"/>
    </row>
    <row r="24" spans="1:8" ht="15.75">
      <c r="A24" s="15" t="s">
        <v>29</v>
      </c>
      <c r="B24" s="16">
        <v>2000</v>
      </c>
      <c r="C24" s="17"/>
      <c r="F24" s="18">
        <f>C8-F22</f>
        <v>144786</v>
      </c>
    </row>
    <row r="25" spans="1:8" ht="15.75">
      <c r="A25" s="14"/>
      <c r="B25" s="20"/>
      <c r="C25" s="21">
        <f>SUM(B10:B24)</f>
        <v>481133</v>
      </c>
      <c r="E25" s="18"/>
    </row>
    <row r="26" spans="1:8" ht="15.75" customHeight="1">
      <c r="A26" s="141" t="s">
        <v>42</v>
      </c>
      <c r="B26" s="141"/>
      <c r="C26" s="23">
        <f>SUM(C9:C25)</f>
        <v>1841614</v>
      </c>
      <c r="E26" s="12"/>
      <c r="F26" s="18"/>
    </row>
    <row r="27" spans="1:8" ht="15.75" customHeight="1">
      <c r="A27" s="141" t="s">
        <v>43</v>
      </c>
      <c r="B27" s="141"/>
      <c r="C27" s="23"/>
      <c r="E27" s="24"/>
      <c r="F27" s="24"/>
    </row>
    <row r="28" spans="1:8" ht="15.75">
      <c r="A28" s="4" t="s">
        <v>122</v>
      </c>
      <c r="B28" s="5"/>
      <c r="C28" s="23">
        <f>C8-C26</f>
        <v>144786</v>
      </c>
    </row>
    <row r="29" spans="1:8" ht="15.75">
      <c r="A29" s="27" t="s">
        <v>262</v>
      </c>
      <c r="B29" s="8"/>
      <c r="C29" s="23">
        <f>C10-C28</f>
        <v>-144786</v>
      </c>
      <c r="F29" s="18"/>
    </row>
    <row r="30" spans="1:8" ht="21.75">
      <c r="A30" s="28"/>
      <c r="C30" s="29"/>
      <c r="E30" s="18"/>
    </row>
    <row r="31" spans="1:8">
      <c r="E31" s="18"/>
    </row>
  </sheetData>
  <mergeCells count="5">
    <mergeCell ref="A1:C1"/>
    <mergeCell ref="A2:C2"/>
    <mergeCell ref="A8:B8"/>
    <mergeCell ref="A26:B26"/>
    <mergeCell ref="A27:B27"/>
  </mergeCells>
  <pageMargins left="0.7" right="0.359722222222222" top="0.49027777777777798" bottom="0.22013888888888899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</TotalTime>
  <Application>LibreOffice/6.4.7.2$Linux_X86_64 LibreOffice_project/40$Build-2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GIA7</vt:lpstr>
      <vt:lpstr>GIA6</vt:lpstr>
      <vt:lpstr>GIA5</vt:lpstr>
      <vt:lpstr>GIA 4 </vt:lpstr>
      <vt:lpstr>EC31</vt:lpstr>
      <vt:lpstr>GIA 3</vt:lpstr>
      <vt:lpstr>Cheque issue register-25-26</vt:lpstr>
      <vt:lpstr>Sheet2 (2)</vt:lpstr>
      <vt:lpstr>EC</vt:lpstr>
      <vt:lpstr>GIA 2</vt:lpstr>
      <vt:lpstr>Sheet2</vt:lpstr>
      <vt:lpstr>Salary 2025-26</vt:lpstr>
      <vt:lpstr>Programmes 2025-26</vt:lpstr>
      <vt:lpstr>Other Expenses 2025-26</vt:lpstr>
      <vt:lpstr>Sheet8</vt:lpstr>
      <vt:lpstr>Sheet1</vt:lpstr>
      <vt:lpstr>Sheet16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24</cp:revision>
  <cp:lastPrinted>2026-03-16T08:16:03Z</cp:lastPrinted>
  <dcterms:created xsi:type="dcterms:W3CDTF">2023-03-02T06:48:26Z</dcterms:created>
  <dcterms:modified xsi:type="dcterms:W3CDTF">2026-04-01T07:23:24Z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